
<file path=[Content_Types].xml><?xml version="1.0" encoding="utf-8"?>
<Types xmlns="http://schemas.openxmlformats.org/package/2006/content-types">
  <Default Extension="vml" ContentType="application/vnd.openxmlformats-officedocument.vmlDrawi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745" windowHeight="9675" tabRatio="597" firstSheet="7" activeTab="6"/>
  </bookViews>
  <sheets>
    <sheet name="StartUp" sheetId="1" state="veryHidden" r:id="rId1"/>
    <sheet name="封面" sheetId="2" r:id="rId2"/>
    <sheet name="表一(2019年调整简表)" sheetId="3" r:id="rId3"/>
    <sheet name="表二2019年调整预算总表人大报告表" sheetId="4" r:id="rId4"/>
    <sheet name="表三(县直2019年调整公用)" sheetId="5" r:id="rId5"/>
    <sheet name="表四（乡镇公用经费）" sheetId="6" r:id="rId6"/>
    <sheet name="表五(2019年调整专项项目)" sheetId="7" r:id="rId7"/>
    <sheet name="表六(2019年调整专款简表)" sheetId="8" r:id="rId8"/>
    <sheet name="表七（2019年调整预算政府性基金总表）" sheetId="9" r:id="rId9"/>
    <sheet name="2019年基金调整预算收支表(八)" sheetId="10" r:id="rId10"/>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authors>
    <author>X</author>
    <author>mmm</author>
    <author>Administrator</author>
    <author>User</author>
  </authors>
  <commentList>
    <comment ref="J9" authorId="0">
      <text>
        <r>
          <rPr>
            <sz val="9"/>
            <rFont val="宋体"/>
            <charset val="134"/>
          </rPr>
          <t>X:
包括粮食局4000万,民爆300万,石棉矿280万,</t>
        </r>
      </text>
    </comment>
    <comment ref="B28" authorId="1">
      <text>
        <r>
          <rPr>
            <sz val="9"/>
            <rFont val="宋体"/>
            <charset val="134"/>
          </rPr>
          <t xml:space="preserve">mmm:
中央所得税基数返还450万元，
</t>
        </r>
      </text>
    </comment>
    <comment ref="D28" authorId="1">
      <text>
        <r>
          <rPr>
            <sz val="9"/>
            <rFont val="宋体"/>
            <charset val="134"/>
          </rPr>
          <t xml:space="preserve">mmm:
中央所得税基数返还450万元，
</t>
        </r>
      </text>
    </comment>
    <comment ref="B30" authorId="1">
      <text>
        <r>
          <rPr>
            <sz val="9"/>
            <rFont val="宋体"/>
            <charset val="134"/>
          </rPr>
          <t>2019年上级提前下达均衡性转移支付7031万元(上级已发文含村级组织运转经费万元)，</t>
        </r>
      </text>
    </comment>
    <comment ref="D30" authorId="1">
      <text>
        <r>
          <rPr>
            <sz val="9"/>
            <rFont val="宋体"/>
            <charset val="134"/>
          </rPr>
          <t>2019年上级提前下达均衡性转移支付7031万元(上级已发文含村级组织运转经费万元)，</t>
        </r>
      </text>
    </comment>
    <comment ref="B31" authorId="1">
      <text>
        <r>
          <rPr>
            <sz val="9"/>
            <rFont val="宋体"/>
            <charset val="134"/>
          </rPr>
          <t xml:space="preserve">mmm:
1、99年以来历次增资转移支付4896万；（99年增资684万、2001年两次增资1226万、2003年下半年增资432万、2006年工资改革转移支付2554万）
2、2018年两年一次人均300元基本工资调标2612万元，
3、年终一次性奖金219万元；
4、艰苦边远地区津贴1912万元（其中：第一次补助662万元；三次艰苦边远地区津贴提标555万元；艰苦边远地区津贴二次提标245万元，艰边津贴450万元）；
5、基层卫生绩效工资转移支付193万，
6、基层卫生院绩效工资补助43万,
7、药监局下划基数33.66万
8、交警队下划基数97万。
9、教育局102万+38万.
合计10146万元。
</t>
        </r>
      </text>
    </comment>
    <comment ref="D31" authorId="1">
      <text>
        <r>
          <rPr>
            <sz val="9"/>
            <rFont val="宋体"/>
            <charset val="134"/>
          </rPr>
          <t xml:space="preserve">mmm:
1、99年以来历次增资转移支付4896万；（99年增资684万、2001年两次增资1226万、2003年下半年增资432万、2006年工资改革转移支付2554万）
2、2018年两年一次人均300元基本工资调标2612万元，
3、年终一次性奖金219万元；
4、艰苦边远地区津贴1912万元（其中：第一次补助662万元；三次艰苦边远地区津贴提标555万元；艰苦边远地区津贴二次提标245万元，艰边津贴450万元）；
5、基层卫生绩效工资转移支付193万，
6、基层卫生院绩效工资补助43万,
7、药监局下划基数33.66万
8、交警队下划基数97万。
9、教育局102万+38万.
合计10146万元。
</t>
        </r>
      </text>
    </comment>
    <comment ref="B33" authorId="1">
      <text>
        <r>
          <rPr>
            <sz val="9"/>
            <rFont val="宋体"/>
            <charset val="134"/>
          </rPr>
          <t>04年182万，05年补助190万，共计372万元；
农业税遗留问题补助41万；
农业税基建占地减免2万。</t>
        </r>
      </text>
    </comment>
    <comment ref="D33" authorId="1">
      <text>
        <r>
          <rPr>
            <sz val="9"/>
            <rFont val="宋体"/>
            <charset val="134"/>
          </rPr>
          <t>04年182万，05年补助190万，共计372万元；
农业税遗留问题补助41万；
农业税基建占地减免2万。</t>
        </r>
      </text>
    </comment>
    <comment ref="B34" authorId="2">
      <text>
        <r>
          <rPr>
            <sz val="9"/>
            <rFont val="宋体"/>
            <charset val="134"/>
          </rPr>
          <t>Administrator:
提前下达2019年重点生态功能区补助4241万元,</t>
        </r>
      </text>
    </comment>
    <comment ref="D34" authorId="2">
      <text>
        <r>
          <rPr>
            <sz val="9"/>
            <rFont val="宋体"/>
            <charset val="134"/>
          </rPr>
          <t>Administrator:
提前下达2019年重点生态功能区补助4241万元,</t>
        </r>
      </text>
    </comment>
    <comment ref="B35" authorId="3">
      <text>
        <r>
          <rPr>
            <sz val="9"/>
            <rFont val="宋体"/>
            <charset val="134"/>
          </rPr>
          <t>User:
提前下达2019年基本财力保障奖补资金5090万元（含村级运转经费2138万元），不含684万元用于脱贫攻坚（列入一般转支结算专款中），</t>
        </r>
      </text>
    </comment>
    <comment ref="D35" authorId="3">
      <text>
        <r>
          <rPr>
            <sz val="9"/>
            <rFont val="宋体"/>
            <charset val="134"/>
          </rPr>
          <t>User:
提前下达2019年基本财力保障奖补资金5090万元（含村级运转经费2138万元），不含684万元用于脱贫攻坚（列入一般转支结算专款中），</t>
        </r>
      </text>
    </comment>
    <comment ref="B36" authorId="1">
      <text>
        <r>
          <rPr>
            <sz val="9"/>
            <rFont val="宋体"/>
            <charset val="134"/>
          </rPr>
          <t>省对贫困县激励性体制补助4023万(未含此数)；
省新一轮体制增量预计万元；
省市返还资源税基数2766万；
省属企业分离办社会264万；
投调税减半征收24万；
退耕还林补助22万，
其他财力补助5万。
调减固定数额补助-286万元。
扣减资源税基数-1095万元。
合计1700万元。</t>
        </r>
      </text>
    </comment>
    <comment ref="D36" authorId="1">
      <text>
        <r>
          <rPr>
            <sz val="9"/>
            <rFont val="宋体"/>
            <charset val="134"/>
          </rPr>
          <t>省对贫困县激励性体制补助4023万(未含此数)；
省新一轮体制增量预计万元；
省市返还资源税基数2766万；
省属企业分离办社会264万；
投调税减半征收24万；
退耕还林补助22万，
其他财力补助5万。
调减固定数额补助-286万元。
扣减资源税基数-1095万元。
合计1700万元。</t>
        </r>
      </text>
    </comment>
    <comment ref="B37" authorId="2">
      <text>
        <r>
          <rPr>
            <sz val="9"/>
            <rFont val="宋体"/>
            <charset val="134"/>
          </rPr>
          <t>Administrator:
冀财资环[2016]114号251万元。</t>
        </r>
      </text>
    </comment>
    <comment ref="D37" authorId="2">
      <text>
        <r>
          <rPr>
            <sz val="9"/>
            <rFont val="宋体"/>
            <charset val="134"/>
          </rPr>
          <t>Administrator:
冀财资环[2016]114号251万元。</t>
        </r>
      </text>
    </comment>
    <comment ref="B38" authorId="2">
      <text>
        <r>
          <rPr>
            <sz val="9"/>
            <rFont val="宋体"/>
            <charset val="134"/>
          </rPr>
          <t>Administrator:
2017年返还数2728万元，</t>
        </r>
      </text>
    </comment>
    <comment ref="D38" authorId="2">
      <text>
        <r>
          <rPr>
            <sz val="9"/>
            <rFont val="宋体"/>
            <charset val="134"/>
          </rPr>
          <t>Administrator:
2017年返还数2728万元，</t>
        </r>
      </text>
    </comment>
    <comment ref="B41" authorId="2">
      <text>
        <r>
          <rPr>
            <sz val="9"/>
            <rFont val="宋体"/>
            <charset val="134"/>
          </rPr>
          <t>Administrator:
2018年下达数预计794万元，</t>
        </r>
      </text>
    </comment>
    <comment ref="D41" authorId="2">
      <text>
        <r>
          <rPr>
            <sz val="9"/>
            <rFont val="宋体"/>
            <charset val="134"/>
          </rPr>
          <t>Administrator:
2018年下达数预计794万元，</t>
        </r>
      </text>
    </comment>
    <comment ref="B42" authorId="2">
      <text>
        <r>
          <rPr>
            <sz val="9"/>
            <rFont val="宋体"/>
            <charset val="134"/>
          </rPr>
          <t xml:space="preserve">Administrator:
由于我县今年财力异常紧张,因此只能争取上级财力补助弥补缺口28127万元列入其他一般转移支付补助.
</t>
        </r>
      </text>
    </comment>
    <comment ref="B43" authorId="2">
      <text>
        <r>
          <rPr>
            <sz val="9"/>
            <rFont val="宋体"/>
            <charset val="134"/>
          </rPr>
          <t>Administrator:
原调入84567万无,</t>
        </r>
      </text>
    </comment>
  </commentList>
</comments>
</file>

<file path=xl/comments2.xml><?xml version="1.0" encoding="utf-8"?>
<comments xmlns="http://schemas.openxmlformats.org/spreadsheetml/2006/main">
  <authors>
    <author>Administrator</author>
    <author>李欢</author>
    <author>X</author>
    <author>mmm</author>
    <author>User</author>
    <author>Lenovo User</author>
  </authors>
  <commentList>
    <comment ref="B8" authorId="0">
      <text>
        <r>
          <rPr>
            <sz val="9"/>
            <rFont val="宋体"/>
            <charset val="134"/>
          </rPr>
          <t>Administrator:
2019年年初预算税收收入29194万元,</t>
        </r>
      </text>
    </comment>
    <comment ref="C9" authorId="1">
      <text>
        <r>
          <rPr>
            <sz val="9"/>
            <rFont val="宋体"/>
            <charset val="134"/>
          </rPr>
          <t>李欢:
01</t>
        </r>
      </text>
    </comment>
    <comment ref="F10" authorId="2">
      <text>
        <r>
          <rPr>
            <sz val="9"/>
            <rFont val="宋体"/>
            <charset val="134"/>
          </rPr>
          <t>X:
含乡镇人大117.47万元，</t>
        </r>
      </text>
    </comment>
    <comment ref="T20" authorId="0">
      <text>
        <r>
          <rPr>
            <sz val="9"/>
            <rFont val="宋体"/>
            <charset val="134"/>
          </rPr>
          <t>Administrator:
调整预算压减支出325万元,</t>
        </r>
      </text>
    </comment>
    <comment ref="C21" authorId="1">
      <text>
        <r>
          <rPr>
            <sz val="9"/>
            <rFont val="宋体"/>
            <charset val="134"/>
          </rPr>
          <t>李欢:
02</t>
        </r>
      </text>
    </comment>
    <comment ref="B25" authorId="3">
      <text>
        <r>
          <rPr>
            <sz val="9"/>
            <rFont val="宋体"/>
            <charset val="134"/>
          </rPr>
          <t xml:space="preserve">此数含:
1、排污费903万，
2、水资源费，
3、教育附加857万，
4、育林基金万,
5、森林植被恢复费500万,
6、出让金计提的农田水利建设资金333万,
7、出让金计提的教育资金512万,
8、残疾人就业保障金91万.
9、政府住房基金1268万元，
10、广告收入10万元。
</t>
        </r>
      </text>
    </comment>
    <comment ref="AL27" authorId="0">
      <text>
        <r>
          <rPr>
            <sz val="9"/>
            <rFont val="宋体"/>
            <charset val="134"/>
          </rPr>
          <t>Administrator:
市场服务中心70万元,人防办37万,</t>
        </r>
      </text>
    </comment>
    <comment ref="AL28" authorId="4">
      <text>
        <r>
          <rPr>
            <sz val="9"/>
            <rFont val="宋体"/>
            <charset val="134"/>
          </rPr>
          <t>User:
发改局万，物价局156万，</t>
        </r>
      </text>
    </comment>
    <comment ref="C30" authorId="1">
      <text>
        <r>
          <rPr>
            <sz val="9"/>
            <rFont val="宋体"/>
            <charset val="134"/>
          </rPr>
          <t>李欢:
03</t>
        </r>
      </text>
    </comment>
    <comment ref="F31" authorId="0">
      <text>
        <r>
          <rPr>
            <sz val="9"/>
            <rFont val="宋体"/>
            <charset val="134"/>
          </rPr>
          <t>Administrator:
含: 1、乡镇政府人员工资1358.19万元。
　　2、乡镇伤残及临时工工资60.31万；　　
　　3、乡镇公务员年终奖111.33万.
    4、乡镇防署取暖72.85万元。
    5、公役制人员补贴39.36万元.
    6、乡镇交通补贴231万元。
    7、乡镇物业补贴123.12万元。
    8、乡镇奖励性绩效121.38万元.
    9、县政府办工资343.99万元，
合计：2461.53万元,</t>
        </r>
      </text>
    </comment>
    <comment ref="J31" authorId="0">
      <text>
        <r>
          <rPr>
            <sz val="9"/>
            <rFont val="宋体"/>
            <charset val="134"/>
          </rPr>
          <t>Administrator:
含乡镇基本医疗保险(含大额保险)188.66万元,</t>
        </r>
      </text>
    </comment>
    <comment ref="K31" authorId="0">
      <text>
        <r>
          <rPr>
            <sz val="9"/>
            <rFont val="宋体"/>
            <charset val="134"/>
          </rPr>
          <t>Administrator:
含:乡镇工伤保险16.07万元,</t>
        </r>
      </text>
    </comment>
    <comment ref="L31" authorId="0">
      <text>
        <r>
          <rPr>
            <sz val="9"/>
            <rFont val="宋体"/>
            <charset val="134"/>
          </rPr>
          <t>Administrator:
含乡镇生育保险12.37万元,</t>
        </r>
      </text>
    </comment>
    <comment ref="N31" authorId="0">
      <text>
        <r>
          <rPr>
            <sz val="9"/>
            <rFont val="宋体"/>
            <charset val="134"/>
          </rPr>
          <t>Administrator:
含乡镇遗属补助16.5万元,</t>
        </r>
      </text>
    </comment>
    <comment ref="S31" authorId="0">
      <text>
        <r>
          <rPr>
            <sz val="9"/>
            <rFont val="宋体"/>
            <charset val="134"/>
          </rPr>
          <t>Administrator:
含行政审批局正常公用61.06万,加政府平台车辆36万元,加18个乡镇正常公用经费705.6万元,</t>
        </r>
      </text>
    </comment>
    <comment ref="T31" authorId="0">
      <text>
        <r>
          <rPr>
            <sz val="9"/>
            <rFont val="宋体"/>
            <charset val="134"/>
          </rPr>
          <t>Administrator:
行政审批局专项公用15.5万元,</t>
        </r>
      </text>
    </comment>
    <comment ref="F40" authorId="0">
      <text>
        <r>
          <rPr>
            <sz val="9"/>
            <rFont val="宋体"/>
            <charset val="134"/>
          </rPr>
          <t>Administrator:
含行政审批局152.55万元、独山城管委会306.27万元,、稽核办210.15万元、征收办17.69万元、矿管局1253.56万元、经济开发区5.8万元,。合计1946.02万元,</t>
        </r>
      </text>
    </comment>
    <comment ref="S40" authorId="0">
      <text>
        <r>
          <rPr>
            <sz val="9"/>
            <rFont val="宋体"/>
            <charset val="134"/>
          </rPr>
          <t>Administrator:
独山城管委会38.41万元，经济开发区64.71万元，钢铜社区104.2万元,市场管理服务中心11.75万元.合计219.07万元.加全县租车40万元,</t>
        </r>
      </text>
    </comment>
    <comment ref="T40" authorId="0">
      <text>
        <r>
          <rPr>
            <sz val="9"/>
            <rFont val="宋体"/>
            <charset val="134"/>
          </rPr>
          <t>Administrator:
，独山城管委会10万元，经济开发区15万元,钢铜社区3万元,市场服务中心4万元,合计32万元,另加公车购置95万元,预留出国10万元.</t>
        </r>
      </text>
    </comment>
    <comment ref="C41" authorId="1">
      <text>
        <r>
          <rPr>
            <sz val="9"/>
            <rFont val="宋体"/>
            <charset val="134"/>
          </rPr>
          <t>李欢:
04</t>
        </r>
      </text>
    </comment>
    <comment ref="B52" authorId="3">
      <text>
        <r>
          <rPr>
            <sz val="9"/>
            <rFont val="宋体"/>
            <charset val="134"/>
          </rPr>
          <t xml:space="preserve">mmm:
中央所得税基数返还450万元，
</t>
        </r>
      </text>
    </comment>
    <comment ref="B53" authorId="0">
      <text>
        <r>
          <rPr>
            <sz val="9"/>
            <rFont val="宋体"/>
            <charset val="134"/>
          </rPr>
          <t>Administrator:
1、冀财资环[2016]114号551万（含冀财建[2010]94号460万元，冀财资环[2015]146号91万）；
2、冀财资环[2016]115号472万（含冀财建[2010]562号130万元，冀财建[2012]645号246万元，冀财建[2013]506号96万）；
合计1023万元。</t>
        </r>
      </text>
    </comment>
    <comment ref="C53" authorId="1">
      <text>
        <r>
          <rPr>
            <sz val="9"/>
            <rFont val="宋体"/>
            <charset val="134"/>
          </rPr>
          <t>李欢:
05</t>
        </r>
      </text>
    </comment>
    <comment ref="B54" authorId="3">
      <text>
        <r>
          <rPr>
            <sz val="9"/>
            <rFont val="宋体"/>
            <charset val="134"/>
          </rPr>
          <t>2019年上级提前下达均衡性转移支付7031万元(上级已发文含村级组织运转经费万元)，</t>
        </r>
      </text>
    </comment>
    <comment ref="F54" authorId="0">
      <text>
        <r>
          <rPr>
            <sz val="9"/>
            <rFont val="宋体"/>
            <charset val="134"/>
          </rPr>
          <t>Administrator:
含乡镇统计工资54.6万元,</t>
        </r>
      </text>
    </comment>
    <comment ref="B55" authorId="3">
      <text>
        <r>
          <rPr>
            <sz val="9"/>
            <rFont val="宋体"/>
            <charset val="134"/>
          </rPr>
          <t xml:space="preserve">mmm:
1、99年以来历次增资转移支付4896万；（99年增资684万、2001年两次增资1226万、2003年下半年增资432万、2006年工资改革转移支付2554万）
2、2018年两年一次人均300元基本工资调标2612万元，
3、年终一次性奖金219万元；
4、艰苦边远地区津贴1912万元（其中：第一次补助662万元；三次艰苦边远地区津贴提标555万元；艰苦边远地区津贴二次提标245万元，艰边津贴450万元）；
5、基层卫生绩效工资转移支付193万，
6、基层卫生院绩效工资补助43万,
7、药监局下划基数33.66万
8、交警队下划基数97万。
9、教育局102万+38万.
合计10146万元。
</t>
        </r>
      </text>
    </comment>
    <comment ref="B57" authorId="3">
      <text>
        <r>
          <rPr>
            <sz val="9"/>
            <rFont val="宋体"/>
            <charset val="134"/>
          </rPr>
          <t>04年182万，05年补助190万，共计372万元；
农业税遗留问题补助41万；
农业税基建占地减免2万。</t>
        </r>
      </text>
    </comment>
    <comment ref="B58" authorId="0">
      <text>
        <r>
          <rPr>
            <sz val="9"/>
            <rFont val="宋体"/>
            <charset val="134"/>
          </rPr>
          <t>Administrator:
提前下达2019年重点生态功能区补助4241万元,</t>
        </r>
      </text>
    </comment>
    <comment ref="B59" authorId="4">
      <text>
        <r>
          <rPr>
            <sz val="9"/>
            <rFont val="宋体"/>
            <charset val="134"/>
          </rPr>
          <t>User:
提前下达2019年基本财力保障奖补资金5090万元（含村级运转经费2138万元），不含684万元用于脱贫攻坚（列入一般转支结算专款中），</t>
        </r>
      </text>
    </comment>
    <comment ref="B60" authorId="3">
      <text>
        <r>
          <rPr>
            <sz val="9"/>
            <rFont val="宋体"/>
            <charset val="134"/>
          </rPr>
          <t>省对贫困县激励性体制补助4023万(未含此数)；
省新一轮体制增量预计万元；
省市返还资源税基数2766万；
省属企业分离办社会264万；
投调税减半征收24万；
退耕还林补助22万，
其他财力补助5万。
调减固定数额补助-286万元。
扣减资源税基数-1095万元。
合计1700万元。</t>
        </r>
      </text>
    </comment>
    <comment ref="B61" authorId="0">
      <text>
        <r>
          <rPr>
            <sz val="9"/>
            <rFont val="宋体"/>
            <charset val="134"/>
          </rPr>
          <t>Administrator:
冀财资环[2016]114号251万元。</t>
        </r>
      </text>
    </comment>
    <comment ref="B62" authorId="0">
      <text>
        <r>
          <rPr>
            <sz val="9"/>
            <rFont val="宋体"/>
            <charset val="134"/>
          </rPr>
          <t>Administrator:
2017年返还数2728万元，</t>
        </r>
      </text>
    </comment>
    <comment ref="C64" authorId="1">
      <text>
        <r>
          <rPr>
            <sz val="9"/>
            <rFont val="宋体"/>
            <charset val="134"/>
          </rPr>
          <t>李欢:
06</t>
        </r>
      </text>
    </comment>
    <comment ref="B65" authorId="0">
      <text>
        <r>
          <rPr>
            <sz val="9"/>
            <rFont val="宋体"/>
            <charset val="134"/>
          </rPr>
          <t>Administrator:
2018年下达数预计794万元，</t>
        </r>
      </text>
    </comment>
    <comment ref="F65" authorId="0">
      <text>
        <r>
          <rPr>
            <sz val="9"/>
            <rFont val="宋体"/>
            <charset val="134"/>
          </rPr>
          <t>Administrator:
含乡财政人员工资212.7万元,</t>
        </r>
      </text>
    </comment>
    <comment ref="B66" authorId="0">
      <text>
        <r>
          <rPr>
            <sz val="9"/>
            <rFont val="宋体"/>
            <charset val="134"/>
          </rPr>
          <t>Administrator:
2018年下达数预计794万元，</t>
        </r>
      </text>
    </comment>
    <comment ref="B69" authorId="0">
      <text>
        <r>
          <rPr>
            <sz val="9"/>
            <rFont val="宋体"/>
            <charset val="134"/>
          </rPr>
          <t>Administrator:
应从政府性基金调入32760万元,由于基金收入无法确定,因此只能从政府基金调入10789万元,剩余21971万元争取上级财力补助,列入均衡性转移支付补助21971万元.</t>
        </r>
      </text>
    </comment>
    <comment ref="B70" authorId="2">
      <text>
        <r>
          <rPr>
            <sz val="9"/>
            <rFont val="宋体"/>
            <charset val="134"/>
          </rPr>
          <t>X:
(按审计决定收回2012年支持宏伟公司企业发展资金6670万元,结余1905.5万元冲减人员预留调资支出)</t>
        </r>
      </text>
    </comment>
    <comment ref="B71" authorId="0">
      <text>
        <r>
          <rPr>
            <sz val="9"/>
            <rFont val="宋体"/>
            <charset val="134"/>
          </rPr>
          <t>Administrator:
此笔调入资金为政府性基金调入47298万元（实际能调入47298万元，虚调14314万元）。</t>
        </r>
      </text>
    </comment>
    <comment ref="B74" authorId="0">
      <text>
        <r>
          <rPr>
            <sz val="9"/>
            <rFont val="宋体"/>
            <charset val="134"/>
          </rPr>
          <t>Administrator:
统筹2016年存量资金5000万元转入冲减当年支出-5000万元.</t>
        </r>
      </text>
    </comment>
    <comment ref="C75" authorId="1">
      <text>
        <r>
          <rPr>
            <sz val="9"/>
            <rFont val="宋体"/>
            <charset val="134"/>
          </rPr>
          <t>李欢:
07</t>
        </r>
      </text>
    </comment>
    <comment ref="B84" authorId="0">
      <text>
        <r>
          <rPr>
            <sz val="9"/>
            <rFont val="宋体"/>
            <charset val="134"/>
          </rPr>
          <t>Administrator:
38695万</t>
        </r>
      </text>
    </comment>
    <comment ref="B85" authorId="2">
      <text>
        <r>
          <rPr>
            <sz val="9"/>
            <rFont val="宋体"/>
            <charset val="134"/>
          </rPr>
          <t>X:
此数含:</t>
        </r>
      </text>
    </comment>
    <comment ref="B87" authorId="2">
      <text>
        <r>
          <rPr>
            <sz val="9"/>
            <rFont val="宋体"/>
            <charset val="134"/>
          </rPr>
          <t>X:
美术馆文化馆免费开放65万元,三区文化12万,山区人才计划教师专项1万元，企业军转干解困18万元，计96万元，</t>
        </r>
      </text>
    </comment>
    <comment ref="C87" authorId="1">
      <text>
        <r>
          <rPr>
            <sz val="9"/>
            <rFont val="宋体"/>
            <charset val="134"/>
          </rPr>
          <t>李欢:
08</t>
        </r>
      </text>
    </comment>
    <comment ref="C96" authorId="1">
      <text>
        <r>
          <rPr>
            <sz val="9"/>
            <rFont val="宋体"/>
            <charset val="134"/>
          </rPr>
          <t>李欢:
10</t>
        </r>
      </text>
    </comment>
    <comment ref="F97" authorId="0">
      <text>
        <r>
          <rPr>
            <sz val="9"/>
            <rFont val="宋体"/>
            <charset val="134"/>
          </rPr>
          <t>Administrator:
含编办64.99万元,</t>
        </r>
      </text>
    </comment>
    <comment ref="C106" authorId="1">
      <text>
        <r>
          <rPr>
            <sz val="9"/>
            <rFont val="宋体"/>
            <charset val="134"/>
          </rPr>
          <t>李欢:
11</t>
        </r>
      </text>
    </comment>
    <comment ref="B108" authorId="0">
      <text>
        <r>
          <rPr>
            <sz val="9"/>
            <rFont val="宋体"/>
            <charset val="134"/>
          </rPr>
          <t>此数含</t>
        </r>
      </text>
    </comment>
    <comment ref="L109" authorId="2">
      <text>
        <r>
          <rPr>
            <sz val="9"/>
            <rFont val="宋体"/>
            <charset val="134"/>
          </rPr>
          <t>X:
稽核办生育险0.63万,
征收办生育险0.07万,
矿管局生育险3.09万,
独山城生育险0.65万,</t>
        </r>
      </text>
    </comment>
    <comment ref="T109" authorId="4">
      <text>
        <r>
          <rPr>
            <sz val="9"/>
            <rFont val="宋体"/>
            <charset val="134"/>
          </rPr>
          <t>User:
钢铜社区63.2万元，工业园区24万元，市场服务中心3万，</t>
        </r>
      </text>
    </comment>
    <comment ref="AL109" authorId="3">
      <text>
        <r>
          <rPr>
            <sz val="9"/>
            <rFont val="宋体"/>
            <charset val="134"/>
          </rPr>
          <t>1、财税大队
2、独山城
3、稽核办
4、征收办
4个部门全年共计支出1740万(此数转入工资项列支)。
民爆公司上缴利润1135.72万元，返还民爆公司635.72万元，县财政可用500万元。</t>
        </r>
      </text>
    </comment>
    <comment ref="C115" authorId="1">
      <text>
        <r>
          <rPr>
            <sz val="9"/>
            <rFont val="宋体"/>
            <charset val="134"/>
          </rPr>
          <t>李欢:
13</t>
        </r>
      </text>
    </comment>
    <comment ref="AL121" authorId="4">
      <text>
        <r>
          <rPr>
            <sz val="9"/>
            <rFont val="宋体"/>
            <charset val="134"/>
          </rPr>
          <t>User:
公安689万，交警900万，</t>
        </r>
      </text>
    </comment>
    <comment ref="AN122" authorId="2">
      <text>
        <r>
          <rPr>
            <sz val="9"/>
            <rFont val="宋体"/>
            <charset val="134"/>
          </rPr>
          <t>X:
此款按文件及结算对账373万元转入2014年结算。</t>
        </r>
      </text>
    </comment>
    <comment ref="C126" authorId="1">
      <text>
        <r>
          <rPr>
            <sz val="9"/>
            <rFont val="宋体"/>
            <charset val="134"/>
          </rPr>
          <t>李欢:
14</t>
        </r>
      </text>
    </comment>
    <comment ref="C140" authorId="1">
      <text>
        <r>
          <rPr>
            <sz val="9"/>
            <rFont val="宋体"/>
            <charset val="134"/>
          </rPr>
          <t>李欢:
23</t>
        </r>
      </text>
    </comment>
    <comment ref="C147" authorId="1">
      <text>
        <r>
          <rPr>
            <sz val="9"/>
            <rFont val="宋体"/>
            <charset val="134"/>
          </rPr>
          <t>李欢:
26，无27</t>
        </r>
      </text>
    </comment>
    <comment ref="C153" authorId="1">
      <text>
        <r>
          <rPr>
            <sz val="9"/>
            <rFont val="宋体"/>
            <charset val="134"/>
          </rPr>
          <t>李欢:
28</t>
        </r>
      </text>
    </comment>
    <comment ref="C160" authorId="1">
      <text>
        <r>
          <rPr>
            <sz val="9"/>
            <rFont val="宋体"/>
            <charset val="134"/>
          </rPr>
          <t>李欢:
29，无30</t>
        </r>
      </text>
    </comment>
    <comment ref="F161" authorId="0">
      <text>
        <r>
          <rPr>
            <sz val="9"/>
            <rFont val="宋体"/>
            <charset val="134"/>
          </rPr>
          <t>Administrator:
含乡镇团体工资120.02万元,</t>
        </r>
      </text>
    </comment>
    <comment ref="C167" authorId="1">
      <text>
        <r>
          <rPr>
            <sz val="9"/>
            <rFont val="宋体"/>
            <charset val="134"/>
          </rPr>
          <t>李欢:
31</t>
        </r>
      </text>
    </comment>
    <comment ref="F168" authorId="0">
      <text>
        <r>
          <rPr>
            <sz val="9"/>
            <rFont val="宋体"/>
            <charset val="134"/>
          </rPr>
          <t>Administrator:
含乡镇党委工资604.56万元,</t>
        </r>
      </text>
    </comment>
    <comment ref="S168" authorId="0">
      <text>
        <r>
          <rPr>
            <sz val="9"/>
            <rFont val="宋体"/>
            <charset val="134"/>
          </rPr>
          <t>Administrator:
县委公用178.41万,加县委平台车辆36万元,计214.41万</t>
        </r>
      </text>
    </comment>
    <comment ref="AL168" authorId="5">
      <text>
        <r>
          <rPr>
            <sz val="9"/>
            <rFont val="宋体"/>
            <charset val="134"/>
          </rPr>
          <t>Lenovo User:
含国有资源及国有资本经营收入安排的支出3000万元.</t>
        </r>
      </text>
    </comment>
    <comment ref="AL170" authorId="0">
      <text>
        <r>
          <rPr>
            <sz val="9"/>
            <rFont val="宋体"/>
            <charset val="134"/>
          </rPr>
          <t>Administrator:
调减收入前此数为捐赠支出764万元。调减收入后此数变为128万元,支出减少636万元.</t>
        </r>
      </text>
    </comment>
    <comment ref="C174" authorId="1">
      <text>
        <r>
          <rPr>
            <sz val="9"/>
            <rFont val="宋体"/>
            <charset val="134"/>
          </rPr>
          <t>李欢:
32</t>
        </r>
      </text>
    </comment>
    <comment ref="C181" authorId="1">
      <text>
        <r>
          <rPr>
            <sz val="9"/>
            <rFont val="宋体"/>
            <charset val="134"/>
          </rPr>
          <t>李欢:
33</t>
        </r>
      </text>
    </comment>
    <comment ref="C187" authorId="1">
      <text>
        <r>
          <rPr>
            <sz val="9"/>
            <rFont val="宋体"/>
            <charset val="134"/>
          </rPr>
          <t>李欢:
34</t>
        </r>
      </text>
    </comment>
    <comment ref="F189" authorId="2">
      <text>
        <r>
          <rPr>
            <sz val="9"/>
            <rFont val="宋体"/>
            <charset val="134"/>
          </rPr>
          <t>X:
其中：党校工资75.26万元，进修工资201.3万元．</t>
        </r>
      </text>
    </comment>
    <comment ref="C195" authorId="1">
      <text>
        <r>
          <rPr>
            <sz val="9"/>
            <rFont val="宋体"/>
            <charset val="134"/>
          </rPr>
          <t>李欢:
36</t>
        </r>
      </text>
    </comment>
    <comment ref="F196" authorId="3">
      <text>
        <r>
          <rPr>
            <sz val="9"/>
            <rFont val="宋体"/>
            <charset val="134"/>
          </rPr>
          <t>mmm:
含：预留科学技术人员年终奖万。</t>
        </r>
      </text>
    </comment>
    <comment ref="C201" authorId="1">
      <text>
        <r>
          <rPr>
            <sz val="9"/>
            <rFont val="宋体"/>
            <charset val="134"/>
          </rPr>
          <t>李欢:
37</t>
        </r>
      </text>
    </comment>
    <comment ref="C207" authorId="1">
      <text>
        <r>
          <rPr>
            <sz val="9"/>
            <rFont val="宋体"/>
            <charset val="134"/>
          </rPr>
          <t>李欢:
38</t>
        </r>
      </text>
    </comment>
    <comment ref="F214" authorId="2">
      <text>
        <r>
          <rPr>
            <sz val="9"/>
            <rFont val="宋体"/>
            <charset val="134"/>
          </rPr>
          <t xml:space="preserve">X:
含:1、乡镇文化工资39.79万元,
</t>
        </r>
      </text>
    </comment>
    <comment ref="AL223" authorId="0">
      <text>
        <r>
          <rPr>
            <sz val="9"/>
            <rFont val="宋体"/>
            <charset val="134"/>
          </rPr>
          <t>Administrator:
此款为市场管理办公室补助经费1.12万元,</t>
        </r>
      </text>
    </comment>
    <comment ref="C224" authorId="1">
      <text>
        <r>
          <rPr>
            <sz val="9"/>
            <rFont val="宋体"/>
            <charset val="134"/>
          </rPr>
          <t>李欢:
20199</t>
        </r>
      </text>
    </comment>
    <comment ref="F237" authorId="3">
      <text>
        <r>
          <rPr>
            <sz val="9"/>
            <rFont val="宋体"/>
            <charset val="134"/>
          </rPr>
          <t xml:space="preserve">mmm:
含：1、乡镇广播万；
　　2、
</t>
        </r>
      </text>
    </comment>
    <comment ref="F240" authorId="0">
      <text>
        <r>
          <rPr>
            <sz val="9"/>
            <rFont val="宋体"/>
            <charset val="134"/>
          </rPr>
          <t>Administrator:
含乡镇广播15.97万元,</t>
        </r>
      </text>
    </comment>
    <comment ref="C244" authorId="1">
      <text>
        <r>
          <rPr>
            <sz val="9"/>
            <rFont val="宋体"/>
            <charset val="134"/>
          </rPr>
          <t>李欢:
将内卫修改为武装警察部队</t>
        </r>
      </text>
    </comment>
    <comment ref="C246" authorId="1">
      <text>
        <r>
          <rPr>
            <sz val="9"/>
            <rFont val="宋体"/>
            <charset val="134"/>
          </rPr>
          <t>李欢:
20402</t>
        </r>
      </text>
    </comment>
    <comment ref="F247" authorId="0">
      <text>
        <r>
          <rPr>
            <sz val="9"/>
            <rFont val="宋体"/>
            <charset val="134"/>
          </rPr>
          <t>Administrator:
含政法委工资,</t>
        </r>
      </text>
    </comment>
    <comment ref="C255" authorId="1">
      <text>
        <r>
          <rPr>
            <sz val="9"/>
            <rFont val="宋体"/>
            <charset val="134"/>
          </rPr>
          <t>李欢:
20403</t>
        </r>
      </text>
    </comment>
    <comment ref="C270" authorId="1">
      <text>
        <r>
          <rPr>
            <sz val="9"/>
            <rFont val="宋体"/>
            <charset val="134"/>
          </rPr>
          <t>李欢:
20405</t>
        </r>
      </text>
    </comment>
    <comment ref="C279" authorId="1">
      <text>
        <r>
          <rPr>
            <sz val="9"/>
            <rFont val="宋体"/>
            <charset val="134"/>
          </rPr>
          <t>李欢:
20406</t>
        </r>
      </text>
    </comment>
    <comment ref="F280" authorId="0">
      <text>
        <r>
          <rPr>
            <sz val="9"/>
            <rFont val="宋体"/>
            <charset val="134"/>
          </rPr>
          <t>Administrator:
含乡镇司法工资6.23万元,</t>
        </r>
      </text>
    </comment>
    <comment ref="O294" authorId="5">
      <text>
        <r>
          <rPr>
            <sz val="9"/>
            <rFont val="宋体"/>
            <charset val="134"/>
          </rPr>
          <t>Lenovo User:
民政抚恤县配套120万，其中：死亡抚恤60万元，伤残抚恤60万元，</t>
        </r>
      </text>
    </comment>
    <comment ref="C295" authorId="1">
      <text>
        <r>
          <rPr>
            <sz val="9"/>
            <rFont val="宋体"/>
            <charset val="134"/>
          </rPr>
          <t>李欢:
20407</t>
        </r>
      </text>
    </comment>
    <comment ref="C315" authorId="1">
      <text>
        <r>
          <rPr>
            <sz val="9"/>
            <rFont val="宋体"/>
            <charset val="134"/>
          </rPr>
          <t>李欢:
20409</t>
        </r>
      </text>
    </comment>
    <comment ref="C323" authorId="1">
      <text>
        <r>
          <rPr>
            <sz val="9"/>
            <rFont val="宋体"/>
            <charset val="134"/>
          </rPr>
          <t>李欢:
20410</t>
        </r>
      </text>
    </comment>
    <comment ref="C329" authorId="1">
      <text>
        <r>
          <rPr>
            <sz val="9"/>
            <rFont val="宋体"/>
            <charset val="134"/>
          </rPr>
          <t>李欢:
20499</t>
        </r>
      </text>
    </comment>
    <comment ref="C330" authorId="1">
      <text>
        <r>
          <rPr>
            <sz val="9"/>
            <rFont val="宋体"/>
            <charset val="134"/>
          </rPr>
          <t>李欢:
20499</t>
        </r>
      </text>
    </comment>
    <comment ref="C331" authorId="1">
      <text>
        <r>
          <rPr>
            <sz val="9"/>
            <rFont val="宋体"/>
            <charset val="134"/>
          </rPr>
          <t>李欢:
205</t>
        </r>
      </text>
    </comment>
    <comment ref="C332" authorId="1">
      <text>
        <r>
          <rPr>
            <sz val="9"/>
            <rFont val="宋体"/>
            <charset val="134"/>
          </rPr>
          <t>李欢:
20501</t>
        </r>
      </text>
    </comment>
    <comment ref="C337" authorId="1">
      <text>
        <r>
          <rPr>
            <sz val="9"/>
            <rFont val="宋体"/>
            <charset val="134"/>
          </rPr>
          <t>李欢:
20502</t>
        </r>
      </text>
    </comment>
    <comment ref="O339" authorId="3">
      <text>
        <r>
          <rPr>
            <sz val="9"/>
            <rFont val="宋体"/>
            <charset val="134"/>
          </rPr>
          <t>mmm:
抗战前期企业离休生活补助11.2万，</t>
        </r>
      </text>
    </comment>
    <comment ref="H340" authorId="2">
      <text>
        <r>
          <rPr>
            <sz val="9"/>
            <rFont val="宋体"/>
            <charset val="134"/>
          </rPr>
          <t>X:
补缴全县党政机关和全额事业单位合同制工人805人养老保险费(养老金缺口)685万元(经人社局测算共需补缴3907万元,分4年补缴清,从2016年开始补缴.每年补缴685万元.其中:单位补缴2790.7万元,个人1116.3万元,),</t>
        </r>
      </text>
    </comment>
    <comment ref="C346" authorId="1">
      <text>
        <r>
          <rPr>
            <sz val="9"/>
            <rFont val="宋体"/>
            <charset val="134"/>
          </rPr>
          <t>李欢:
20503</t>
        </r>
      </text>
    </comment>
    <comment ref="AL348" authorId="5">
      <text>
        <r>
          <rPr>
            <sz val="9"/>
            <rFont val="宋体"/>
            <charset val="134"/>
          </rPr>
          <t>Lenovo User:
含钢铜股权转让118000万元已借支2207万元应转列支出，已支出建投公司3800万元,结余可用国有资本经营收入5793万元。</t>
        </r>
      </text>
    </comment>
    <comment ref="F351" authorId="3">
      <text>
        <r>
          <rPr>
            <sz val="9"/>
            <rFont val="宋体"/>
            <charset val="134"/>
          </rPr>
          <t>mmm:
含：1、预留卫生系统出台绩效工资万，
　　2、预留卫生系统年终奖万，</t>
        </r>
      </text>
    </comment>
    <comment ref="C353" authorId="1">
      <text>
        <r>
          <rPr>
            <sz val="9"/>
            <rFont val="宋体"/>
            <charset val="134"/>
          </rPr>
          <t>李欢:
20504</t>
        </r>
      </text>
    </comment>
    <comment ref="AL355" authorId="3">
      <text>
        <r>
          <rPr>
            <sz val="9"/>
            <rFont val="宋体"/>
            <charset val="134"/>
          </rPr>
          <t>含国有资源有偿使用收入800万，</t>
        </r>
      </text>
    </comment>
    <comment ref="AL356" authorId="2">
      <text>
        <r>
          <rPr>
            <sz val="9"/>
            <rFont val="宋体"/>
            <charset val="134"/>
          </rPr>
          <t>X:
国有资源有偿使用收入安排的支出2000万元(处置资产收入用于县医院建设偿还债务)</t>
        </r>
      </text>
    </comment>
    <comment ref="C359" authorId="1">
      <text>
        <r>
          <rPr>
            <sz val="9"/>
            <rFont val="宋体"/>
            <charset val="134"/>
          </rPr>
          <t>李欢:
20505</t>
        </r>
      </text>
    </comment>
    <comment ref="C363" authorId="1">
      <text>
        <r>
          <rPr>
            <sz val="9"/>
            <rFont val="宋体"/>
            <charset val="134"/>
          </rPr>
          <t>李欢:
20506</t>
        </r>
      </text>
    </comment>
    <comment ref="C367" authorId="1">
      <text>
        <r>
          <rPr>
            <sz val="9"/>
            <rFont val="宋体"/>
            <charset val="134"/>
          </rPr>
          <t>李欢:
20507</t>
        </r>
      </text>
    </comment>
    <comment ref="C371" authorId="1">
      <text>
        <r>
          <rPr>
            <sz val="9"/>
            <rFont val="宋体"/>
            <charset val="134"/>
          </rPr>
          <t>李欢:
20508</t>
        </r>
      </text>
    </comment>
    <comment ref="H373" authorId="3">
      <text>
        <r>
          <rPr>
            <sz val="9"/>
            <rFont val="宋体"/>
            <charset val="134"/>
          </rPr>
          <t xml:space="preserve">含乡镇各事业部门养老保险102.76万元
</t>
        </r>
      </text>
    </comment>
    <comment ref="F374" authorId="2">
      <text>
        <r>
          <rPr>
            <sz val="9"/>
            <rFont val="宋体"/>
            <charset val="134"/>
          </rPr>
          <t>X:
含乡镇计生267.88万元。
含乡镇计生员等事业人员奖励性绩效122.53万，合计390.41万元,</t>
        </r>
      </text>
    </comment>
    <comment ref="C377" authorId="1">
      <text>
        <r>
          <rPr>
            <sz val="9"/>
            <rFont val="宋体"/>
            <charset val="134"/>
          </rPr>
          <t>李欢:
20509</t>
        </r>
      </text>
    </comment>
    <comment ref="C384" authorId="1">
      <text>
        <r>
          <rPr>
            <sz val="9"/>
            <rFont val="宋体"/>
            <charset val="134"/>
          </rPr>
          <t>李欢:
20599</t>
        </r>
      </text>
    </comment>
    <comment ref="C386" authorId="1">
      <text>
        <r>
          <rPr>
            <sz val="9"/>
            <rFont val="宋体"/>
            <charset val="134"/>
          </rPr>
          <t xml:space="preserve">李欢:
206
</t>
        </r>
      </text>
    </comment>
    <comment ref="C387" authorId="1">
      <text>
        <r>
          <rPr>
            <sz val="9"/>
            <rFont val="宋体"/>
            <charset val="134"/>
          </rPr>
          <t>李欢:
20601</t>
        </r>
      </text>
    </comment>
    <comment ref="P387" authorId="0">
      <text>
        <r>
          <rPr>
            <sz val="9"/>
            <rFont val="宋体"/>
            <charset val="134"/>
          </rPr>
          <t>Administrator:
离休干部药费400万元,</t>
        </r>
      </text>
    </comment>
    <comment ref="C392" authorId="1">
      <text>
        <r>
          <rPr>
            <sz val="9"/>
            <rFont val="宋体"/>
            <charset val="134"/>
          </rPr>
          <t>李欢:
20602</t>
        </r>
      </text>
    </comment>
    <comment ref="C401" authorId="1">
      <text>
        <r>
          <rPr>
            <sz val="9"/>
            <rFont val="宋体"/>
            <charset val="134"/>
          </rPr>
          <t>李欢:
20603</t>
        </r>
      </text>
    </comment>
    <comment ref="C407" authorId="1">
      <text>
        <r>
          <rPr>
            <sz val="9"/>
            <rFont val="宋体"/>
            <charset val="134"/>
          </rPr>
          <t>李欢:
20604</t>
        </r>
      </text>
    </comment>
    <comment ref="C413" authorId="1">
      <text>
        <r>
          <rPr>
            <sz val="9"/>
            <rFont val="宋体"/>
            <charset val="134"/>
          </rPr>
          <t>李欢:
20605</t>
        </r>
      </text>
    </comment>
    <comment ref="C418" authorId="1">
      <text>
        <r>
          <rPr>
            <sz val="9"/>
            <rFont val="宋体"/>
            <charset val="134"/>
          </rPr>
          <t>李欢:
20606</t>
        </r>
      </text>
    </comment>
    <comment ref="C423" authorId="1">
      <text>
        <r>
          <rPr>
            <sz val="9"/>
            <rFont val="宋体"/>
            <charset val="134"/>
          </rPr>
          <t>李欢:
20607</t>
        </r>
      </text>
    </comment>
    <comment ref="C430" authorId="1">
      <text>
        <r>
          <rPr>
            <sz val="9"/>
            <rFont val="宋体"/>
            <charset val="134"/>
          </rPr>
          <t>李欢:
20608</t>
        </r>
      </text>
    </comment>
    <comment ref="C434" authorId="1">
      <text>
        <r>
          <rPr>
            <sz val="9"/>
            <rFont val="宋体"/>
            <charset val="134"/>
          </rPr>
          <t>李欢:
20609</t>
        </r>
      </text>
    </comment>
    <comment ref="C437" authorId="1">
      <text>
        <r>
          <rPr>
            <sz val="9"/>
            <rFont val="宋体"/>
            <charset val="134"/>
          </rPr>
          <t>李欢:
20699</t>
        </r>
      </text>
    </comment>
    <comment ref="C442" authorId="1">
      <text>
        <r>
          <rPr>
            <sz val="9"/>
            <rFont val="宋体"/>
            <charset val="134"/>
          </rPr>
          <t>李欢:
207</t>
        </r>
      </text>
    </comment>
    <comment ref="C443" authorId="1">
      <text>
        <r>
          <rPr>
            <sz val="9"/>
            <rFont val="宋体"/>
            <charset val="134"/>
          </rPr>
          <t>李欢:
20701</t>
        </r>
      </text>
    </comment>
    <comment ref="F444" authorId="0">
      <text>
        <r>
          <rPr>
            <sz val="9"/>
            <rFont val="宋体"/>
            <charset val="134"/>
          </rPr>
          <t>Administrator:
含乡镇文化工资63.78万元,</t>
        </r>
      </text>
    </comment>
    <comment ref="C459" authorId="1">
      <text>
        <r>
          <rPr>
            <sz val="9"/>
            <rFont val="宋体"/>
            <charset val="134"/>
          </rPr>
          <t>李欢:
20702</t>
        </r>
      </text>
    </comment>
    <comment ref="C467" authorId="1">
      <text>
        <r>
          <rPr>
            <sz val="9"/>
            <rFont val="宋体"/>
            <charset val="134"/>
          </rPr>
          <t>李欢:
20703</t>
        </r>
      </text>
    </comment>
    <comment ref="AL471" authorId="5">
      <text>
        <r>
          <rPr>
            <sz val="9"/>
            <rFont val="宋体"/>
            <charset val="134"/>
          </rPr>
          <t>Lenovo User:
全年任务1320万元,补助住建局1153万元,补助执法局167万.</t>
        </r>
      </text>
    </comment>
    <comment ref="C478" authorId="1">
      <text>
        <r>
          <rPr>
            <sz val="9"/>
            <rFont val="宋体"/>
            <charset val="134"/>
          </rPr>
          <t>李欢:
20706</t>
        </r>
      </text>
    </comment>
    <comment ref="C487" authorId="1">
      <text>
        <r>
          <rPr>
            <sz val="9"/>
            <rFont val="宋体"/>
            <charset val="134"/>
          </rPr>
          <t>李欢:
20708</t>
        </r>
      </text>
    </comment>
    <comment ref="AL487" authorId="4">
      <text>
        <r>
          <rPr>
            <sz val="9"/>
            <rFont val="宋体"/>
            <charset val="134"/>
          </rPr>
          <t>User:
市场服务中心收费128万，环卫处108万，</t>
        </r>
      </text>
    </comment>
    <comment ref="F491" authorId="0">
      <text>
        <r>
          <rPr>
            <sz val="9"/>
            <rFont val="宋体"/>
            <charset val="134"/>
          </rPr>
          <t>Administrator:
含乡镇广播工资16.33万元,</t>
        </r>
      </text>
    </comment>
    <comment ref="AK492" authorId="3">
      <text>
        <r>
          <rPr>
            <sz val="9"/>
            <rFont val="宋体"/>
            <charset val="134"/>
          </rPr>
          <t>mmm:
含村级协防员工资21.24万，村级经费737.37万，乡村道路10.25万，</t>
        </r>
      </text>
    </comment>
    <comment ref="AL492" authorId="5">
      <text>
        <r>
          <rPr>
            <sz val="9"/>
            <rFont val="宋体"/>
            <charset val="134"/>
          </rPr>
          <t>Lenovo User:
国有资源有偿使用收入安排支出14万元，专项收入中的广告收入6万元，</t>
        </r>
      </text>
    </comment>
    <comment ref="C494" authorId="1">
      <text>
        <r>
          <rPr>
            <sz val="9"/>
            <rFont val="宋体"/>
            <charset val="134"/>
          </rPr>
          <t>李欢:
20799</t>
        </r>
      </text>
    </comment>
    <comment ref="C498" authorId="1">
      <text>
        <r>
          <rPr>
            <sz val="9"/>
            <rFont val="宋体"/>
            <charset val="134"/>
          </rPr>
          <t>李欢:
208</t>
        </r>
      </text>
    </comment>
    <comment ref="C499" authorId="1">
      <text>
        <r>
          <rPr>
            <sz val="9"/>
            <rFont val="宋体"/>
            <charset val="134"/>
          </rPr>
          <t>李欢:
20801</t>
        </r>
      </text>
    </comment>
    <comment ref="C513" authorId="1">
      <text>
        <r>
          <rPr>
            <sz val="9"/>
            <rFont val="宋体"/>
            <charset val="134"/>
          </rPr>
          <t>李欢:
20802</t>
        </r>
      </text>
    </comment>
    <comment ref="C521" authorId="1">
      <text>
        <r>
          <rPr>
            <sz val="9"/>
            <rFont val="宋体"/>
            <charset val="134"/>
          </rPr>
          <t>李欢:
20804</t>
        </r>
      </text>
    </comment>
    <comment ref="C523" authorId="1">
      <text>
        <r>
          <rPr>
            <sz val="9"/>
            <rFont val="宋体"/>
            <charset val="134"/>
          </rPr>
          <t>李欢:
20805</t>
        </r>
      </text>
    </comment>
    <comment ref="H528" authorId="0">
      <text>
        <r>
          <rPr>
            <sz val="9"/>
            <rFont val="宋体"/>
            <charset val="134"/>
          </rPr>
          <t>Administrator:
此数县直和乡镇在职职工缴纳养老保险20%部分8465.75万元.(含乡镇养老保险665.16万元),</t>
        </r>
      </text>
    </comment>
    <comment ref="I529" authorId="0">
      <text>
        <r>
          <rPr>
            <sz val="9"/>
            <rFont val="宋体"/>
            <charset val="134"/>
          </rPr>
          <t>Administrator:
此数为县直及乡镇机关事业在职职工缴纳职业年金单位8%部分3386.32万元(含乡镇职业年金266.06万元),由于财力所限,本年安排减1000万元,实际安排2385万元.</t>
        </r>
      </text>
    </comment>
    <comment ref="H530" authorId="0">
      <text>
        <r>
          <rPr>
            <sz val="9"/>
            <rFont val="宋体"/>
            <charset val="134"/>
          </rPr>
          <t>Administrator:
此数含：
一、机关事业单位基本养老保险基金缺口8619万元(可补缴自收自支事业人员拖欠养老保险缴费)，预计征缴12486万元，减基金支出21105万元，基金缺口8619万元(由于财力所限,压减2000万元),实际安排6619万元。其中：
1、预计征收养老保险12486万元，2019年1-12月预计征缴养老保险费9100万元，加养老保险个人缴费8%部分3386万元,共计征缴12486万元。
2、2019年基金发放21105万元：我县现有机关事业单位退休人员3930人，每月所需发放的养老金已达到1635.02万元,年需发放19620.24万元。2019年预计净增长275人，全年新增工资1485万元，全年工资共计21105万元；
二、清算个人账户2310万元。
1、一次性清算，退2014年10月以前退休人员个人账户清算人数预计为1100人，每人按3.5万元清算全年共需3850万元；此款未安排,由社保基金中清算.
2、清算2014年10月以后退休人员按新标准（1100人*1200元*25个月）3300万元,减330人*1200元*25个月=990万元,2019年安排2310万元。
三、2018年调待支出预计707万元（3930人*150元*12个月）；
总计共需养老金16476万元,减清算个人账户3850万元,再减990万元,再减缺口少安排2000万元,实际安排9636万元。
现在事业单位社保基金缺口每月在718万元左右。全年缺口8619万元.由于财力所限,暂压减2000万元.实际安排缺口6619万元.</t>
        </r>
      </text>
    </comment>
    <comment ref="H531" authorId="0">
      <text>
        <r>
          <rPr>
            <sz val="9"/>
            <rFont val="宋体"/>
            <charset val="134"/>
          </rPr>
          <t>Administrator:
用于机关事业退休人员统筹外养老金520.67万元。</t>
        </r>
      </text>
    </comment>
    <comment ref="M531" authorId="0">
      <text>
        <r>
          <rPr>
            <sz val="9"/>
            <rFont val="宋体"/>
            <charset val="134"/>
          </rPr>
          <t xml:space="preserve">Administrator:
此数为行政事业单位离休人员工资261.17万元，离退休人员年终奖133.77万元,防署取暖574.14万元,离休加发及公用及特需49.08万元,离退休人员物业补贴957.84万元.社保开支机关事业退休人员丧葬费18.6万元,抚恤金240万元.合计2234.6万元.
</t>
        </r>
      </text>
    </comment>
    <comment ref="C532" authorId="1">
      <text>
        <r>
          <rPr>
            <sz val="9"/>
            <rFont val="宋体"/>
            <charset val="134"/>
          </rPr>
          <t>李欢:
20806</t>
        </r>
      </text>
    </comment>
    <comment ref="C536" authorId="1">
      <text>
        <r>
          <rPr>
            <sz val="9"/>
            <rFont val="宋体"/>
            <charset val="134"/>
          </rPr>
          <t>李欢:
20807</t>
        </r>
      </text>
    </comment>
    <comment ref="AL538" authorId="2">
      <text>
        <r>
          <rPr>
            <sz val="9"/>
            <rFont val="宋体"/>
            <charset val="134"/>
          </rPr>
          <t>X:
此数含收费罚没324万元,国有资源有偿使用收入104万,</t>
        </r>
      </text>
    </comment>
    <comment ref="C546" authorId="1">
      <text>
        <r>
          <rPr>
            <sz val="9"/>
            <rFont val="宋体"/>
            <charset val="134"/>
          </rPr>
          <t>李欢:
20808</t>
        </r>
      </text>
    </comment>
    <comment ref="O546" authorId="0">
      <text>
        <r>
          <rPr>
            <sz val="9"/>
            <rFont val="宋体"/>
            <charset val="134"/>
          </rPr>
          <t>Administrator:
民政抚恤县配套120万，其中：死亡抚恤70万元，伤残抚恤50万元，</t>
        </r>
      </text>
    </comment>
    <comment ref="C554" authorId="1">
      <text>
        <r>
          <rPr>
            <sz val="9"/>
            <rFont val="宋体"/>
            <charset val="134"/>
          </rPr>
          <t>李欢:
20809</t>
        </r>
      </text>
    </comment>
    <comment ref="C561" authorId="1">
      <text>
        <r>
          <rPr>
            <sz val="9"/>
            <rFont val="宋体"/>
            <charset val="134"/>
          </rPr>
          <t>李欢:
20810</t>
        </r>
      </text>
    </comment>
    <comment ref="AL561" authorId="4">
      <text>
        <r>
          <rPr>
            <sz val="9"/>
            <rFont val="宋体"/>
            <charset val="134"/>
          </rPr>
          <t>含国有资源有偿使用收入600万，</t>
        </r>
      </text>
    </comment>
    <comment ref="C568" authorId="1">
      <text>
        <r>
          <rPr>
            <sz val="9"/>
            <rFont val="宋体"/>
            <charset val="134"/>
          </rPr>
          <t>李欢:
20811</t>
        </r>
      </text>
    </comment>
    <comment ref="C577" authorId="1">
      <text>
        <r>
          <rPr>
            <sz val="9"/>
            <rFont val="宋体"/>
            <charset val="134"/>
          </rPr>
          <t>李欢:
20816</t>
        </r>
      </text>
    </comment>
    <comment ref="C582" authorId="1">
      <text>
        <r>
          <rPr>
            <sz val="9"/>
            <rFont val="宋体"/>
            <charset val="134"/>
          </rPr>
          <t>李欢:
20819</t>
        </r>
      </text>
    </comment>
    <comment ref="C585" authorId="1">
      <text>
        <r>
          <rPr>
            <sz val="9"/>
            <rFont val="宋体"/>
            <charset val="134"/>
          </rPr>
          <t>李欢:
20820</t>
        </r>
      </text>
    </comment>
    <comment ref="C588" authorId="1">
      <text>
        <r>
          <rPr>
            <sz val="9"/>
            <rFont val="宋体"/>
            <charset val="134"/>
          </rPr>
          <t>李欢:
20821</t>
        </r>
      </text>
    </comment>
    <comment ref="C591" authorId="1">
      <text>
        <r>
          <rPr>
            <sz val="9"/>
            <rFont val="宋体"/>
            <charset val="134"/>
          </rPr>
          <t>李欢:
20824</t>
        </r>
      </text>
    </comment>
    <comment ref="M600" authorId="0">
      <text>
        <r>
          <rPr>
            <sz val="9"/>
            <rFont val="宋体"/>
            <charset val="134"/>
          </rPr>
          <t>Administrator:
抗战前期企业离休生活补助12万，</t>
        </r>
      </text>
    </comment>
    <comment ref="C621" authorId="1">
      <text>
        <r>
          <rPr>
            <sz val="9"/>
            <rFont val="宋体"/>
            <charset val="134"/>
          </rPr>
          <t>李欢:
21002</t>
        </r>
      </text>
    </comment>
    <comment ref="C634" authorId="1">
      <text>
        <r>
          <rPr>
            <sz val="9"/>
            <rFont val="宋体"/>
            <charset val="134"/>
          </rPr>
          <t>李欢:
21003</t>
        </r>
      </text>
    </comment>
    <comment ref="AL636" authorId="2">
      <text>
        <r>
          <rPr>
            <sz val="9"/>
            <rFont val="宋体"/>
            <charset val="134"/>
          </rPr>
          <t>X:
国有资本经营收入安排的支出300万用于支持民爆公司.</t>
        </r>
      </text>
    </comment>
    <comment ref="C638" authorId="1">
      <text>
        <r>
          <rPr>
            <sz val="9"/>
            <rFont val="宋体"/>
            <charset val="134"/>
          </rPr>
          <t>李欢:
21004</t>
        </r>
      </text>
    </comment>
    <comment ref="C650" authorId="1">
      <text>
        <r>
          <rPr>
            <sz val="9"/>
            <rFont val="宋体"/>
            <charset val="134"/>
          </rPr>
          <t>李欢:
21006</t>
        </r>
      </text>
    </comment>
    <comment ref="AL650" authorId="2">
      <text>
        <r>
          <rPr>
            <sz val="9"/>
            <rFont val="宋体"/>
            <charset val="134"/>
          </rPr>
          <t>X:
国有资源有偿使用收入国土局用地指标2700万元，国土局收费罚没191万,</t>
        </r>
      </text>
    </comment>
    <comment ref="C653" authorId="1">
      <text>
        <r>
          <rPr>
            <sz val="9"/>
            <rFont val="宋体"/>
            <charset val="134"/>
          </rPr>
          <t>李欢:
21007</t>
        </r>
      </text>
    </comment>
    <comment ref="F654" authorId="0">
      <text>
        <r>
          <rPr>
            <sz val="9"/>
            <rFont val="宋体"/>
            <charset val="134"/>
          </rPr>
          <t>Administrator:
含乡镇计生工资260.51万元,</t>
        </r>
      </text>
    </comment>
    <comment ref="C657" authorId="1">
      <text>
        <r>
          <rPr>
            <sz val="9"/>
            <rFont val="宋体"/>
            <charset val="134"/>
          </rPr>
          <t>李欢:
21011</t>
        </r>
      </text>
    </comment>
    <comment ref="AL658" authorId="0">
      <text>
        <r>
          <rPr>
            <sz val="9"/>
            <rFont val="宋体"/>
            <charset val="134"/>
          </rPr>
          <t>Administrator:
调减收入前此数为3780万元,调减收入后此数变为3310万元,减少470万元.</t>
        </r>
      </text>
    </comment>
    <comment ref="C662" authorId="1">
      <text>
        <r>
          <rPr>
            <sz val="9"/>
            <rFont val="宋体"/>
            <charset val="134"/>
          </rPr>
          <t>李欢:
21012</t>
        </r>
      </text>
    </comment>
    <comment ref="C666" authorId="1">
      <text>
        <r>
          <rPr>
            <sz val="9"/>
            <rFont val="宋体"/>
            <charset val="134"/>
          </rPr>
          <t>李欢:
21013</t>
        </r>
      </text>
    </comment>
    <comment ref="C670" authorId="1">
      <text>
        <r>
          <rPr>
            <sz val="9"/>
            <rFont val="宋体"/>
            <charset val="134"/>
          </rPr>
          <t>李欢:
21014</t>
        </r>
      </text>
    </comment>
    <comment ref="C673" authorId="1">
      <text>
        <r>
          <rPr>
            <sz val="9"/>
            <rFont val="宋体"/>
            <charset val="134"/>
          </rPr>
          <t>李欢:
21015</t>
        </r>
      </text>
    </comment>
    <comment ref="AL694" authorId="2">
      <text>
        <r>
          <rPr>
            <sz val="9"/>
            <rFont val="宋体"/>
            <charset val="134"/>
          </rPr>
          <t>X:
国有资源有偿使用收入安排的支出4000万元(用于企业改制支出)</t>
        </r>
      </text>
    </comment>
    <comment ref="G704" authorId="3">
      <text>
        <r>
          <rPr>
            <sz val="9"/>
            <rFont val="宋体"/>
            <charset val="134"/>
          </rPr>
          <t xml:space="preserve">1、2018年正常晋档831.6万(全县机关事业部分晋级晋档6600人*105元*12月)；
2、2018年晋级90万元（1500人*50元*12个月）；
3、预留2017年精神文明奖105万(新增特岗及公务员140人+国税气象70人*5000元)=105万元，
4、职务变动93万元（180人*430元*12个月）
5、职级并行103万元（200人*430元*12个月）；
6、政法津贴110.44万元（2017年、2018年两年）；
7、警察法定工作日之外加班补贴67.54万元（2017年、2018年两年）;
8、警察执勤岗位津贴323.15万元(2016年7月2018年12月）
9、乡镇工薪作补贴500人*80元/月*12个月=48万元，
10、城关派出所等单位新增乡镇工作补贴200人*260元/月*12个月=63万元。
11、职称变动234万元（650人*300元*12个月）。
12、法检两院增资169万元（法院80人+检察院45人）*1500元/月*9个月=169万（2016年10月至2017年6月）。
13、公安局增资702万元（195人*1500元/月*24个月=702万元）。
14、新增10名公务员（含招录警察）5000元*10*12个月=60万；
15、新增2018年特岗教师100人*5000元/月*4个月=200万-上级补助117万元＝县配套83万，
16、2018年在职职工基本工资调标3564万元（6600人*300元*12个月=2376万）；
17、遗属提标108万元（300人*150元*24个月=108万）,
18、2018年村官18人*5000元*3个月=27万元，
19、教育招聘38名教师工资万元（38名*6000元*24个月=547万元）。
合计：7329万元（此数已列入年初预算）,
合计：7329万元。
</t>
        </r>
      </text>
    </comment>
    <comment ref="H704" authorId="2">
      <text>
        <r>
          <rPr>
            <sz val="9"/>
            <rFont val="宋体"/>
            <charset val="134"/>
          </rPr>
          <t>X:
补缴全县党政机关和全额事业单位合同制工人805人养老保险费(养老金缺口)685万元(经人社局测算共需补缴3907万元,分4年补缴清,从2016年开始补缴.2016年补缴685万元.其中:单位补缴2790.7万元,个人1116.3万元,),2017年补缴3553万元(此数为养老保险缺口),已补缴清.</t>
        </r>
      </text>
    </comment>
    <comment ref="S706" authorId="0">
      <text>
        <r>
          <rPr>
            <sz val="9"/>
            <rFont val="宋体"/>
            <charset val="134"/>
          </rPr>
          <t>Administrator:
2017年调整预算压减公用经费-128.8万元.</t>
        </r>
      </text>
    </comment>
    <comment ref="G719" authorId="0">
      <text>
        <r>
          <rPr>
            <sz val="9"/>
            <rFont val="宋体"/>
            <charset val="134"/>
          </rPr>
          <t>Administrator:
预留调资未含预留2017年增资3600万元.</t>
        </r>
      </text>
    </comment>
    <comment ref="H719" authorId="0">
      <text>
        <r>
          <rPr>
            <sz val="9"/>
            <rFont val="宋体"/>
            <charset val="134"/>
          </rPr>
          <t>Administrator:
1、补缴全县党政机关和全额事业单位合同制工人805人养老保险费(养老金缺口)685万元(经人社局测算共需补缴3907万元,分4年补缴清,从2016年开始补缴.2016年补缴685万元.其中:单位补缴2790.7万元,个人1116.3万元,),2017年补缴3553万元(此数为养老保险缺口),但由于2017年财力有限,养老金缺口3553万元未列入预算..
2、2018年1月至12月，预计征缴养老保险费9512万元，加自收自支单位征缴500万元,共计征缴10012万元,加职业年金转入养老保险金2275万元，加已拨付2018年1-2月养老金缺口2000万元，共计14287万元。
基金发放方面：我县现有机关事业单位退休人员3338人，每月所需发放的养老金已达到1265万元。2018年预计净增长275人，全年新增工资1485万元，全年工资共计16665万元；14年10月退休人员清算人数为700人，金额共计1400万元；18年调待支出共计1122万元；总计共需养老金19187万元。
现在事业单位社保基金缺口每月在408.33万元左右。全年缺口4900万元.</t>
        </r>
      </text>
    </comment>
    <comment ref="I719" authorId="0">
      <text>
        <r>
          <rPr>
            <sz val="9"/>
            <rFont val="宋体"/>
            <charset val="134"/>
          </rPr>
          <t>Administrator:
职业年金3275万元由于财力有限,未列入预算,</t>
        </r>
      </text>
    </comment>
    <comment ref="V723" authorId="3">
      <text>
        <r>
          <rPr>
            <sz val="9"/>
            <rFont val="宋体"/>
            <charset val="134"/>
          </rPr>
          <t>地税上划237万，
工商上划39万，
技术监督上划42万
新增2013年粮食财务挂账45万，
城镇土地使用税上解49万，
重点建设资本金上解44万，
出口退税基数   万，
粮食风险基金专项上解43 万，
上解设区市基数198万，
援彊援藏上解2015年经费181万元。
市上解基数-695万，
上解市移动行业2011年营业税基数349万，
合计532万元,</t>
        </r>
      </text>
    </comment>
    <comment ref="R724" authorId="0">
      <text>
        <r>
          <rPr>
            <sz val="9"/>
            <rFont val="宋体"/>
            <charset val="134"/>
          </rPr>
          <t>Administrator:
此数79161万元：主要是县直及乡镇人员工资及保险77611万元，养老保险缺口1000万元，离休药费400万元，伤残抚恤及死亡抚恤120万元，企业离休养老金30万元。</t>
        </r>
      </text>
    </comment>
    <comment ref="AM756" authorId="0">
      <text>
        <r>
          <rPr>
            <sz val="9"/>
            <rFont val="宋体"/>
            <charset val="134"/>
          </rPr>
          <t>Administrator:
收回2013-2014年专户及单位存量资金冲减2016年支出安排2736.27万元,</t>
        </r>
      </text>
    </comment>
    <comment ref="AM757" authorId="0">
      <text>
        <r>
          <rPr>
            <sz val="9"/>
            <rFont val="宋体"/>
            <charset val="134"/>
          </rPr>
          <t>Administrator:
实际缺口27723万元,从政府性基金调入7723万元,再从上级土地占补平衡指标补助收入调入20000万元..</t>
        </r>
      </text>
    </comment>
    <comment ref="C764" authorId="1">
      <text>
        <r>
          <rPr>
            <sz val="9"/>
            <rFont val="宋体"/>
            <charset val="134"/>
          </rPr>
          <t>李欢:
212</t>
        </r>
      </text>
    </comment>
    <comment ref="C765" authorId="1">
      <text>
        <r>
          <rPr>
            <sz val="9"/>
            <rFont val="宋体"/>
            <charset val="134"/>
          </rPr>
          <t>李欢:
21201</t>
        </r>
      </text>
    </comment>
    <comment ref="F780" authorId="0">
      <text>
        <r>
          <rPr>
            <sz val="9"/>
            <rFont val="宋体"/>
            <charset val="134"/>
          </rPr>
          <t>Administrator:
此数为市场服务中心工资.</t>
        </r>
      </text>
    </comment>
    <comment ref="C783" authorId="1">
      <text>
        <r>
          <rPr>
            <sz val="9"/>
            <rFont val="宋体"/>
            <charset val="134"/>
          </rPr>
          <t>李欢:
213</t>
        </r>
      </text>
    </comment>
    <comment ref="C784" authorId="1">
      <text>
        <r>
          <rPr>
            <sz val="9"/>
            <rFont val="宋体"/>
            <charset val="134"/>
          </rPr>
          <t>李欢:
21301</t>
        </r>
      </text>
    </comment>
    <comment ref="F785" authorId="0">
      <text>
        <r>
          <rPr>
            <sz val="9"/>
            <rFont val="宋体"/>
            <charset val="134"/>
          </rPr>
          <t>Administrator:
含乡镇农业工资197.77万元,</t>
        </r>
      </text>
    </comment>
    <comment ref="C809" authorId="1">
      <text>
        <r>
          <rPr>
            <sz val="9"/>
            <rFont val="宋体"/>
            <charset val="134"/>
          </rPr>
          <t>李欢:
21302</t>
        </r>
      </text>
    </comment>
    <comment ref="F810" authorId="0">
      <text>
        <r>
          <rPr>
            <sz val="9"/>
            <rFont val="宋体"/>
            <charset val="134"/>
          </rPr>
          <t>Administrator:
含乡镇林业工资80.91万元,</t>
        </r>
      </text>
    </comment>
    <comment ref="C833" authorId="1">
      <text>
        <r>
          <rPr>
            <sz val="9"/>
            <rFont val="宋体"/>
            <charset val="134"/>
          </rPr>
          <t>李欢:
2130299</t>
        </r>
      </text>
    </comment>
    <comment ref="C882" authorId="1">
      <text>
        <r>
          <rPr>
            <sz val="9"/>
            <rFont val="宋体"/>
            <charset val="134"/>
          </rPr>
          <t>李欢:
21306</t>
        </r>
      </text>
    </comment>
    <comment ref="C888" authorId="1">
      <text>
        <r>
          <rPr>
            <sz val="9"/>
            <rFont val="宋体"/>
            <charset val="134"/>
          </rPr>
          <t>李欢:
21307</t>
        </r>
      </text>
    </comment>
    <comment ref="C895" authorId="1">
      <text>
        <r>
          <rPr>
            <sz val="9"/>
            <rFont val="宋体"/>
            <charset val="134"/>
          </rPr>
          <t>李欢:
21308</t>
        </r>
      </text>
    </comment>
    <comment ref="F918" authorId="0">
      <text>
        <r>
          <rPr>
            <sz val="9"/>
            <rFont val="宋体"/>
            <charset val="134"/>
          </rPr>
          <t>Administrator:
此数含运管站和出租站工资</t>
        </r>
      </text>
    </comment>
    <comment ref="C1012" authorId="1">
      <text>
        <r>
          <rPr>
            <sz val="9"/>
            <rFont val="宋体"/>
            <charset val="134"/>
          </rPr>
          <t>李欢:
21599</t>
        </r>
      </text>
    </comment>
    <comment ref="C1018" authorId="1">
      <text>
        <r>
          <rPr>
            <sz val="9"/>
            <rFont val="宋体"/>
            <charset val="134"/>
          </rPr>
          <t>李欢:
216</t>
        </r>
      </text>
    </comment>
    <comment ref="C1063" authorId="1">
      <text>
        <r>
          <rPr>
            <sz val="9"/>
            <rFont val="宋体"/>
            <charset val="134"/>
          </rPr>
          <t>李欢:
220</t>
        </r>
      </text>
    </comment>
    <comment ref="C1083" authorId="1">
      <text>
        <r>
          <rPr>
            <sz val="9"/>
            <rFont val="宋体"/>
            <charset val="134"/>
          </rPr>
          <t>李欢:
22003</t>
        </r>
      </text>
    </comment>
    <comment ref="C1092" authorId="1">
      <text>
        <r>
          <rPr>
            <sz val="9"/>
            <rFont val="宋体"/>
            <charset val="134"/>
          </rPr>
          <t>李欢:
22005</t>
        </r>
      </text>
    </comment>
    <comment ref="C1108" authorId="1">
      <text>
        <r>
          <rPr>
            <sz val="9"/>
            <rFont val="宋体"/>
            <charset val="134"/>
          </rPr>
          <t>李欢:
221</t>
        </r>
      </text>
    </comment>
    <comment ref="C1118" authorId="1">
      <text>
        <r>
          <rPr>
            <sz val="9"/>
            <rFont val="宋体"/>
            <charset val="134"/>
          </rPr>
          <t>李欢:
22102</t>
        </r>
      </text>
    </comment>
    <comment ref="Q1119" authorId="0">
      <text>
        <r>
          <rPr>
            <sz val="9"/>
            <rFont val="宋体"/>
            <charset val="134"/>
          </rPr>
          <t>Administrator:
含乡镇住房公积金247.45万元,加预计增资部分住房公积金208万元.</t>
        </r>
      </text>
    </comment>
    <comment ref="C1122" authorId="1">
      <text>
        <r>
          <rPr>
            <sz val="9"/>
            <rFont val="宋体"/>
            <charset val="134"/>
          </rPr>
          <t>李欢:
22103</t>
        </r>
      </text>
    </comment>
    <comment ref="C1126" authorId="1">
      <text>
        <r>
          <rPr>
            <sz val="9"/>
            <rFont val="宋体"/>
            <charset val="134"/>
          </rPr>
          <t>李欢:
222</t>
        </r>
      </text>
    </comment>
    <comment ref="C1127" authorId="1">
      <text>
        <r>
          <rPr>
            <sz val="9"/>
            <rFont val="宋体"/>
            <charset val="134"/>
          </rPr>
          <t>李欢:
22201</t>
        </r>
      </text>
    </comment>
    <comment ref="C1142" authorId="1">
      <text>
        <r>
          <rPr>
            <sz val="9"/>
            <rFont val="宋体"/>
            <charset val="134"/>
          </rPr>
          <t>李欢:
22202</t>
        </r>
      </text>
    </comment>
    <comment ref="C1156" authorId="1">
      <text>
        <r>
          <rPr>
            <sz val="9"/>
            <rFont val="宋体"/>
            <charset val="134"/>
          </rPr>
          <t>李欢:
22203</t>
        </r>
      </text>
    </comment>
    <comment ref="C1161" authorId="1">
      <text>
        <r>
          <rPr>
            <sz val="9"/>
            <rFont val="宋体"/>
            <charset val="134"/>
          </rPr>
          <t>李欢:
22204</t>
        </r>
      </text>
    </comment>
    <comment ref="C1167" authorId="1">
      <text>
        <r>
          <rPr>
            <sz val="9"/>
            <rFont val="宋体"/>
            <charset val="134"/>
          </rPr>
          <t>李欢:
22205</t>
        </r>
      </text>
    </comment>
    <comment ref="C1180" authorId="1">
      <text>
        <r>
          <rPr>
            <sz val="9"/>
            <rFont val="宋体"/>
            <charset val="134"/>
          </rPr>
          <t>李欢:
22401</t>
        </r>
      </text>
    </comment>
    <comment ref="C1192" authorId="1">
      <text>
        <r>
          <rPr>
            <sz val="9"/>
            <rFont val="宋体"/>
            <charset val="134"/>
          </rPr>
          <t>李欢:
22402</t>
        </r>
      </text>
    </comment>
    <comment ref="C1198" authorId="1">
      <text>
        <r>
          <rPr>
            <sz val="9"/>
            <rFont val="宋体"/>
            <charset val="134"/>
          </rPr>
          <t>李欢:
22403</t>
        </r>
      </text>
    </comment>
    <comment ref="C1204" authorId="1">
      <text>
        <r>
          <rPr>
            <sz val="9"/>
            <rFont val="宋体"/>
            <charset val="134"/>
          </rPr>
          <t>李欢:
22404</t>
        </r>
      </text>
    </comment>
    <comment ref="C1212" authorId="1">
      <text>
        <r>
          <rPr>
            <sz val="9"/>
            <rFont val="宋体"/>
            <charset val="134"/>
          </rPr>
          <t>李欢:
22405</t>
        </r>
      </text>
    </comment>
    <comment ref="C1225" authorId="1">
      <text>
        <r>
          <rPr>
            <sz val="9"/>
            <rFont val="宋体"/>
            <charset val="134"/>
          </rPr>
          <t>李欢:
22406</t>
        </r>
      </text>
    </comment>
    <comment ref="C1229" authorId="1">
      <text>
        <r>
          <rPr>
            <sz val="9"/>
            <rFont val="宋体"/>
            <charset val="134"/>
          </rPr>
          <t>李欢:
22407</t>
        </r>
      </text>
    </comment>
    <comment ref="G1246" authorId="3">
      <text>
        <r>
          <rPr>
            <sz val="9"/>
            <rFont val="宋体"/>
            <charset val="134"/>
          </rPr>
          <t xml:space="preserve">1、2018年正常晋档831.6万(全县机关事业部分晋级晋档6600人*105元*12月)；
2、2018年晋级90万元（1500人*50元*12个月=90万元）；
3、预留2017年和2018年精神文明奖11000元万(11000人*5000元*2年)=11000万元，由于财力紧张，压减2500万元，最后确定为8500万元，
4、职务变动93万元（180人*430元*12个月）
5、职级并行103万元（200人*430元*12个月）；
6、乡镇工作补贴500人*80元/月*12个月=48万元，
7、职称变动234万元（650人*300元*12个月）。
8、法检两院增资113万元（法院80人+检察院45人）*500元/月*18个月=113万（2018年7月至2019年12月）。
9、公安局增资211万元（195人*600元/月*18个月=211万元）。
10、新增10名公务员（含招录警察）8000元*10*12个月=96万；
11、新增2019年特岗教师150人*6500元/月*4个月=390万-上级补助190万元＝县配套200万，
12、2018年在职职工基本工资调标2613万元（6600人*330元*12个月=2613万,2018年6-12月份已拨付）；
13、遗属提标54万元（300人*150元*12个月=54万）,
14、2019年村官18人*6500元*3个月=35万元，
15、预留其他调资部分150万元。
合计：15872万元（此数已列入年初预算）,
16、预留各项保险基数提标及涉军人员等人员经费1000万元。
总计安排：16872万元，减2500万元，最后预留14372万元。
</t>
        </r>
      </text>
    </comment>
    <comment ref="T1247" authorId="0">
      <text>
        <r>
          <rPr>
            <sz val="9"/>
            <rFont val="宋体"/>
            <charset val="134"/>
          </rPr>
          <t>Administrator:
调减公用经费325万元，</t>
        </r>
      </text>
    </comment>
    <comment ref="AL1248" authorId="0">
      <text>
        <r>
          <rPr>
            <sz val="9"/>
            <rFont val="宋体"/>
            <charset val="134"/>
          </rPr>
          <t>Administrator:
5194万元较年初预算增加895万元,</t>
        </r>
      </text>
    </comment>
  </commentList>
</comments>
</file>

<file path=xl/comments3.xml><?xml version="1.0" encoding="utf-8"?>
<comments xmlns="http://schemas.openxmlformats.org/spreadsheetml/2006/main">
  <authors>
    <author>Administrator</author>
    <author>User</author>
  </authors>
  <commentList>
    <comment ref="K7" authorId="0">
      <text>
        <r>
          <rPr>
            <sz val="9"/>
            <rFont val="宋体"/>
            <charset val="134"/>
          </rPr>
          <t>Administrator:
1辆领导干部实物保障用车*8万=8万元；
6辆一般车辆*3.5万元=21万元；
1辆执法车辆*4万元=4万元；
共计33万元。</t>
        </r>
      </text>
    </comment>
    <comment ref="K8" authorId="0">
      <text>
        <r>
          <rPr>
            <sz val="9"/>
            <rFont val="宋体"/>
            <charset val="134"/>
          </rPr>
          <t>Administrator:
4辆*3.5万元,</t>
        </r>
      </text>
    </comment>
    <comment ref="K10" authorId="0">
      <text>
        <r>
          <rPr>
            <sz val="9"/>
            <rFont val="宋体"/>
            <charset val="134"/>
          </rPr>
          <t>Administrator:
1辆一般车辆*3.5万元=3.5万元；
6辆执法车辆*4万元=24万元。
合计，27.5万元。</t>
        </r>
      </text>
    </comment>
    <comment ref="K15" authorId="0">
      <text>
        <r>
          <rPr>
            <sz val="9"/>
            <rFont val="宋体"/>
            <charset val="134"/>
          </rPr>
          <t>Administrator:
1辆领导干部实物保障用车*8万=8万元；
6辆一般车辆*3.5万元=21万元；
1辆特种技术车辆*2万元=2万元；
共计31万元。</t>
        </r>
      </text>
    </comment>
    <comment ref="S22" authorId="0">
      <text>
        <r>
          <rPr>
            <sz val="9"/>
            <rFont val="宋体"/>
            <charset val="134"/>
          </rPr>
          <t>Administrator:
22间办公用房*0.68元/千瓦小时*2千瓦*12个小时/天*150天=5.39万元,</t>
        </r>
      </text>
    </comment>
    <comment ref="W22" authorId="0">
      <text>
        <r>
          <rPr>
            <sz val="9"/>
            <rFont val="宋体"/>
            <charset val="134"/>
          </rPr>
          <t>Administrator:
22间办公用房*0.68元/千瓦小时*2千瓦*12个小时/天*150天=5.39万元,</t>
        </r>
      </text>
    </comment>
    <comment ref="K24" authorId="0">
      <text>
        <r>
          <rPr>
            <sz val="9"/>
            <rFont val="宋体"/>
            <charset val="134"/>
          </rPr>
          <t>Administrator:
1辆一般车辆*3万元=3.5万元；
6辆执法车辆*4万元=24万元；
共计27.5万元。</t>
        </r>
      </text>
    </comment>
    <comment ref="K25" authorId="0">
      <text>
        <r>
          <rPr>
            <sz val="9"/>
            <rFont val="宋体"/>
            <charset val="134"/>
          </rPr>
          <t>Administrator:
1辆一般车辆*3万元=3.5万元；
11辆执法车辆*4万元=44万元；
1辆特种专业技术车辆*2万元=2万元。。
合计49.5万元。</t>
        </r>
      </text>
    </comment>
    <comment ref="K27" authorId="0">
      <text>
        <r>
          <rPr>
            <sz val="9"/>
            <rFont val="宋体"/>
            <charset val="134"/>
          </rPr>
          <t>Administrator:
1辆一般车辆*3万元=3.5万元；
38辆执法车辆*4万元=152万元；
合计155.5万元。</t>
        </r>
      </text>
    </comment>
    <comment ref="K28" authorId="0">
      <text>
        <r>
          <rPr>
            <sz val="9"/>
            <rFont val="宋体"/>
            <charset val="134"/>
          </rPr>
          <t>Administrator:
5辆执法车辆*4万元=20万元。</t>
        </r>
      </text>
    </comment>
    <comment ref="T31" authorId="0">
      <text>
        <r>
          <rPr>
            <sz val="9"/>
            <rFont val="宋体"/>
            <charset val="134"/>
          </rPr>
          <t>Administrator:
由工业园区供暖.</t>
        </r>
      </text>
    </comment>
    <comment ref="K35" authorId="0">
      <text>
        <r>
          <rPr>
            <sz val="9"/>
            <rFont val="宋体"/>
            <charset val="134"/>
          </rPr>
          <t>Administrator:
1辆一般车辆*3.5万元=3.5万元；
1车执法车辆*4万元=4万元。
合计7.5万元。</t>
        </r>
      </text>
    </comment>
    <comment ref="V36" authorId="0">
      <text>
        <r>
          <rPr>
            <sz val="9"/>
            <rFont val="宋体"/>
            <charset val="134"/>
          </rPr>
          <t>Administrator:
光荣院可从专款中拨付20万元,</t>
        </r>
      </text>
    </comment>
    <comment ref="K38" authorId="0">
      <text>
        <r>
          <rPr>
            <sz val="9"/>
            <rFont val="宋体"/>
            <charset val="134"/>
          </rPr>
          <t>Administrator:
2辆执法车辆*4万元=8万元。</t>
        </r>
      </text>
    </comment>
    <comment ref="S39" authorId="0">
      <text>
        <r>
          <rPr>
            <sz val="9"/>
            <rFont val="宋体"/>
            <charset val="134"/>
          </rPr>
          <t>Administrator:
含住宅</t>
        </r>
      </text>
    </comment>
    <comment ref="V45" authorId="0">
      <text>
        <r>
          <rPr>
            <sz val="9"/>
            <rFont val="宋体"/>
            <charset val="134"/>
          </rPr>
          <t>Administrator:
8间办公用房*0.68元/千瓦小时*2千瓦*12个小时/天*150天=1.96万元,</t>
        </r>
      </text>
    </comment>
    <comment ref="K46" authorId="0">
      <text>
        <r>
          <rPr>
            <sz val="9"/>
            <rFont val="宋体"/>
            <charset val="134"/>
          </rPr>
          <t>Administrator:
1辆一般车辆*3.5万元=3.5万元；
1辆执法车辆*4万元=4万元。</t>
        </r>
      </text>
    </comment>
    <comment ref="T48" authorId="0">
      <text>
        <r>
          <rPr>
            <sz val="9"/>
            <rFont val="宋体"/>
            <charset val="134"/>
          </rPr>
          <t>Administrator:
200平方米天燃气取暖,23人,
135平方米西关村委会锅炉取暖.11人</t>
        </r>
      </text>
    </comment>
    <comment ref="K49" authorId="0">
      <text>
        <r>
          <rPr>
            <sz val="9"/>
            <rFont val="宋体"/>
            <charset val="134"/>
          </rPr>
          <t>Administrator:
1辆一般车辆*3.5万元=3.5万元；
12辆执法车辆*4万元=48万元。
合计51万元。</t>
        </r>
      </text>
    </comment>
    <comment ref="K50" authorId="0">
      <text>
        <r>
          <rPr>
            <sz val="9"/>
            <rFont val="宋体"/>
            <charset val="134"/>
          </rPr>
          <t>Administrator:
1辆一般车辆*3.5万元=3.5万元；
1辆执法车辆*4万元=4万元。
合计7.5万元。</t>
        </r>
      </text>
    </comment>
    <comment ref="K51" authorId="0">
      <text>
        <r>
          <rPr>
            <sz val="9"/>
            <rFont val="宋体"/>
            <charset val="134"/>
          </rPr>
          <t>Administrator:
1辆一般车辆*3.5万元=3.5万元；
1辆执法车辆*4万元=4万元；
8辆特种专业技术车辆*2万元=16万元。
合计23.5万元。</t>
        </r>
      </text>
    </comment>
    <comment ref="S51" authorId="0">
      <text>
        <r>
          <rPr>
            <sz val="9"/>
            <rFont val="宋体"/>
            <charset val="134"/>
          </rPr>
          <t>Administrator:
含森林公安760平方米</t>
        </r>
      </text>
    </comment>
    <comment ref="K53" authorId="0">
      <text>
        <r>
          <rPr>
            <sz val="9"/>
            <rFont val="宋体"/>
            <charset val="134"/>
          </rPr>
          <t>Administrator:
1辆一般车辆*3.5万元=3.5万元；
2辆执法车辆*4万元=8万元。
合计11.5万元。</t>
        </r>
      </text>
    </comment>
    <comment ref="V53" authorId="0">
      <text>
        <r>
          <rPr>
            <sz val="9"/>
            <rFont val="宋体"/>
            <charset val="134"/>
          </rPr>
          <t>Administrator:
35间办公用房*0.68元/千瓦小时*2千瓦*12个小时/天*150天=8.57万元,</t>
        </r>
      </text>
    </comment>
    <comment ref="K54" authorId="0">
      <text>
        <r>
          <rPr>
            <sz val="9"/>
            <rFont val="宋体"/>
            <charset val="134"/>
          </rPr>
          <t>Administrator:
1辆一般车辆*3.5万元=3.5万元；
1辆执法车辆*4万元=4万元。
合计7.5万元。</t>
        </r>
      </text>
    </comment>
    <comment ref="S55" authorId="0">
      <text>
        <r>
          <rPr>
            <sz val="9"/>
            <rFont val="宋体"/>
            <charset val="134"/>
          </rPr>
          <t>Administrator:
25间办公用房,</t>
        </r>
      </text>
    </comment>
    <comment ref="V55" authorId="0">
      <text>
        <r>
          <rPr>
            <sz val="9"/>
            <rFont val="宋体"/>
            <charset val="134"/>
          </rPr>
          <t>Administrator:
25间办公房*0.68元/千瓦小时*2千瓦*12个小时*150天=6.12万元,</t>
        </r>
      </text>
    </comment>
    <comment ref="W55" authorId="0">
      <text>
        <r>
          <rPr>
            <sz val="9"/>
            <rFont val="宋体"/>
            <charset val="134"/>
          </rPr>
          <t>Administrator:
25间办公房*0.68元/千瓦小时*2千瓦*12个小时*150天=6.12万元,</t>
        </r>
      </text>
    </comment>
    <comment ref="K59" authorId="0">
      <text>
        <r>
          <rPr>
            <sz val="9"/>
            <rFont val="宋体"/>
            <charset val="134"/>
          </rPr>
          <t>Administrator:
1辆一般车辆*3.5万元=3.5万元；
1辆执法车辆*4万元=4万元。
合计7.5万元。</t>
        </r>
      </text>
    </comment>
    <comment ref="K66" authorId="0">
      <text>
        <r>
          <rPr>
            <sz val="9"/>
            <rFont val="宋体"/>
            <charset val="134"/>
          </rPr>
          <t>Administrator:
1辆一般车辆*3.5万元=3.5万元;
5辆执法车辆*4万元=20万元;
合计23.5万元.</t>
        </r>
      </text>
    </comment>
    <comment ref="J68" authorId="0">
      <text>
        <r>
          <rPr>
            <sz val="9"/>
            <rFont val="宋体"/>
            <charset val="134"/>
          </rPr>
          <t>Administrator:
含基层动检站10辆车,局本身1辆车,共计11辆车*3万元=33万元,</t>
        </r>
      </text>
    </comment>
    <comment ref="V71" authorId="0">
      <text>
        <r>
          <rPr>
            <sz val="9"/>
            <rFont val="宋体"/>
            <charset val="134"/>
          </rPr>
          <t>Administrator:
23间办公房*0.68元/千瓦小时*2千瓦*12个小时*150天=5.63万元,</t>
        </r>
      </text>
    </comment>
    <comment ref="K73" authorId="0">
      <text>
        <r>
          <rPr>
            <sz val="9"/>
            <rFont val="宋体"/>
            <charset val="134"/>
          </rPr>
          <t>Administrator:
1辆一般车辆*3.5万元=3.5万元;
3辆执法车辆*4万元=12万元;
合计15.5万元.</t>
        </r>
      </text>
    </comment>
    <comment ref="K74" authorId="0">
      <text>
        <r>
          <rPr>
            <sz val="9"/>
            <rFont val="宋体"/>
            <charset val="134"/>
          </rPr>
          <t>Administrator:
1辆一般车辆*3.5万元=3.5万元;
5辆执法车辆*4万元=20万元;
合计23.5万元.</t>
        </r>
      </text>
    </comment>
    <comment ref="K75" authorId="0">
      <text>
        <r>
          <rPr>
            <sz val="9"/>
            <rFont val="宋体"/>
            <charset val="134"/>
          </rPr>
          <t>Administrator:
1辆一般车辆*3.5万元=3.5万元;
15辆执法车辆*4万元=60万元;
1辆特种专业技术用车*2万元=2万元.
合计65.5万元.</t>
        </r>
      </text>
    </comment>
    <comment ref="T75" authorId="0">
      <text>
        <r>
          <rPr>
            <sz val="9"/>
            <rFont val="宋体"/>
            <charset val="134"/>
          </rPr>
          <t>Administrator:
其中:集中供热3200平方米,原质监局办公楼2000平方烽煤改电,
杨家庄分局\走马驿分局400平方米煤改电.</t>
        </r>
      </text>
    </comment>
    <comment ref="J76" authorId="0">
      <text>
        <r>
          <rPr>
            <sz val="9"/>
            <rFont val="宋体"/>
            <charset val="134"/>
          </rPr>
          <t>Administrator:
其中:一辆行政用车4万元,</t>
        </r>
      </text>
    </comment>
    <comment ref="V76" authorId="0">
      <text>
        <r>
          <rPr>
            <sz val="9"/>
            <rFont val="宋体"/>
            <charset val="134"/>
          </rPr>
          <t>Administrator:
35间办公房*0.68元/千瓦小时*2千瓦*12个小时*150天=8.57万元,</t>
        </r>
      </text>
    </comment>
    <comment ref="G77" authorId="1">
      <text>
        <r>
          <rPr>
            <sz val="9"/>
            <rFont val="宋体"/>
            <charset val="134"/>
          </rPr>
          <t>User:
根据领导批示含电话费和网络使用费2.35万，按大客户管理，统一结算。</t>
        </r>
      </text>
    </comment>
    <comment ref="T77" authorId="0">
      <text>
        <r>
          <rPr>
            <sz val="9"/>
            <rFont val="宋体"/>
            <charset val="134"/>
          </rPr>
          <t>Administrator:
含党校\扶贫局\经济开发区\建投公司\矿山救护队\杏花湾会议室等取暖.</t>
        </r>
      </text>
    </comment>
    <comment ref="AH77" authorId="1">
      <text>
        <r>
          <rPr>
            <sz val="9"/>
            <rFont val="宋体"/>
            <charset val="134"/>
          </rPr>
          <t>User:
含领导批示2013年追加20万元，</t>
        </r>
      </text>
    </comment>
    <comment ref="G78" authorId="1">
      <text>
        <r>
          <rPr>
            <sz val="9"/>
            <rFont val="宋体"/>
            <charset val="134"/>
          </rPr>
          <t>User:
根据领导批示含电话费和网络使用费1.2万，按大客户管理，统一结算。</t>
        </r>
      </text>
    </comment>
    <comment ref="N78" authorId="1">
      <text>
        <r>
          <rPr>
            <sz val="9"/>
            <rFont val="宋体"/>
            <charset val="134"/>
          </rPr>
          <t>User:
按实际发生用电量和用水量安排钢铜社区水电费60万元包干使用（高岩林局长提意见，高文才书记审批）,2016年预算追加17.57万元,2017年取暖期电费17.43万，</t>
        </r>
      </text>
    </comment>
    <comment ref="AH78" authorId="1">
      <text>
        <r>
          <rPr>
            <sz val="9"/>
            <rFont val="宋体"/>
            <charset val="134"/>
          </rPr>
          <t>User:
含2013年追加2万元，</t>
        </r>
      </text>
    </comment>
    <comment ref="S79" authorId="0">
      <text>
        <r>
          <rPr>
            <sz val="9"/>
            <rFont val="宋体"/>
            <charset val="134"/>
          </rPr>
          <t>Administrator:
15间办公房*千瓦小时0.68元*2千瓦*12个小时*150天=3.67万元,</t>
        </r>
      </text>
    </comment>
    <comment ref="V79" authorId="0">
      <text>
        <r>
          <rPr>
            <sz val="9"/>
            <rFont val="宋体"/>
            <charset val="134"/>
          </rPr>
          <t>Administrator:
18间办公房*0.68元/千瓦小时*2千瓦*12个小时*150天=4.41万元,</t>
        </r>
      </text>
    </comment>
    <comment ref="K80" authorId="0">
      <text>
        <r>
          <rPr>
            <sz val="9"/>
            <rFont val="宋体"/>
            <charset val="134"/>
          </rPr>
          <t>Administrator:
1辆一般车辆*3.5万元=3.5万元;
1辆执法车辆*4万元=4万元</t>
        </r>
      </text>
    </comment>
    <comment ref="T82" authorId="0">
      <text>
        <r>
          <rPr>
            <sz val="9"/>
            <rFont val="宋体"/>
            <charset val="134"/>
          </rPr>
          <t>Administrator:
其中:集中供热3200平方米,原质监局办公楼2000平方烽煤改电,
杨家庄分局\走马驿分局400平方米煤改电.</t>
        </r>
      </text>
    </comment>
    <comment ref="K83" authorId="0">
      <text>
        <r>
          <rPr>
            <sz val="9"/>
            <rFont val="宋体"/>
            <charset val="134"/>
          </rPr>
          <t>Administrator:
12辆*3万元=36万元.</t>
        </r>
      </text>
    </comment>
    <comment ref="K84" authorId="0">
      <text>
        <r>
          <rPr>
            <sz val="9"/>
            <rFont val="宋体"/>
            <charset val="134"/>
          </rPr>
          <t>Administrator:
12辆*3万元=36万元.</t>
        </r>
      </text>
    </comment>
  </commentList>
</comments>
</file>

<file path=xl/comments4.xml><?xml version="1.0" encoding="utf-8"?>
<comments xmlns="http://schemas.openxmlformats.org/spreadsheetml/2006/main">
  <authors>
    <author>X</author>
    <author>Administrator</author>
  </authors>
  <commentList>
    <comment ref="W4" authorId="0">
      <text>
        <r>
          <rPr>
            <sz val="9"/>
            <rFont val="宋体"/>
            <charset val="134"/>
          </rPr>
          <t>X:
含2015年每乡追加5万元维稳经费。原维稳经费每乡6万元，追加后11万元。</t>
        </r>
      </text>
    </comment>
    <comment ref="H8" authorId="1">
      <text>
        <r>
          <rPr>
            <sz val="9"/>
            <rFont val="宋体"/>
            <charset val="134"/>
          </rPr>
          <t>Administrator:
每个乡镇按37间房计算取暖电费10万元（电暖气每千瓦小时0.68元*2千瓦*13小时*38间房*150天），</t>
        </r>
      </text>
    </comment>
    <comment ref="J9" authorId="1">
      <text>
        <r>
          <rPr>
            <sz val="9"/>
            <rFont val="宋体"/>
            <charset val="134"/>
          </rPr>
          <t>Administrator:
按每辆车3.5万元计算.</t>
        </r>
      </text>
    </comment>
  </commentList>
</comments>
</file>

<file path=xl/comments5.xml><?xml version="1.0" encoding="utf-8"?>
<comments xmlns="http://schemas.openxmlformats.org/spreadsheetml/2006/main">
  <authors>
    <author>X</author>
    <author>Administrator</author>
    <author>李欢</author>
  </authors>
  <commentList>
    <comment ref="E189" authorId="0">
      <text>
        <r>
          <rPr>
            <sz val="9"/>
            <rFont val="宋体"/>
            <charset val="134"/>
          </rPr>
          <t>X:
此数含:教育附加1325万,共计1325万,</t>
        </r>
      </text>
    </comment>
    <comment ref="G189" authorId="1">
      <text>
        <r>
          <rPr>
            <sz val="9"/>
            <rFont val="宋体"/>
            <charset val="134"/>
          </rPr>
          <t>Administrator:
教育附加安排856万元.</t>
        </r>
      </text>
    </comment>
    <comment ref="G482" authorId="1">
      <text>
        <r>
          <rPr>
            <sz val="9"/>
            <rFont val="宋体"/>
            <charset val="134"/>
          </rPr>
          <t>Administrator:
森林植被恢复费收入安排500万元.</t>
        </r>
      </text>
    </comment>
    <comment ref="F491" authorId="0">
      <text>
        <r>
          <rPr>
            <sz val="9"/>
            <rFont val="宋体"/>
            <charset val="134"/>
          </rPr>
          <t>X:全县防火经费60万元（49名自收自支月工资及保险142788元/月*12月=171.35万元,减收费和罚没及植被恢复费85万元,财政补贴86万元*70%=60万未列)</t>
        </r>
      </text>
    </comment>
    <comment ref="H491" authorId="0">
      <text>
        <r>
          <rPr>
            <sz val="9"/>
            <rFont val="宋体"/>
            <charset val="134"/>
          </rPr>
          <t>X:全县防火经费60万元（49名自收自支月工资及保险142788元/月*12月=171.35万元,减收费和罚没及植被恢复费85万元,财政补贴86万元*70%=60万未列)</t>
        </r>
      </text>
    </comment>
    <comment ref="J491" authorId="0">
      <text>
        <r>
          <rPr>
            <sz val="9"/>
            <rFont val="宋体"/>
            <charset val="134"/>
          </rPr>
          <t>X:全县防火经费60万元（49名自收自支月工资及保险142788元/月*12月=171.35万元,减收费和罚没及植被恢复费85万元,财政补贴86万元*70%=60万未列)</t>
        </r>
      </text>
    </comment>
    <comment ref="G497" authorId="1">
      <text>
        <r>
          <rPr>
            <sz val="9"/>
            <rFont val="宋体"/>
            <charset val="134"/>
          </rPr>
          <t>Administrator:
计提农田水利建设资金333万元.</t>
        </r>
      </text>
    </comment>
    <comment ref="J640" authorId="1">
      <text>
        <r>
          <rPr>
            <sz val="9"/>
            <rFont val="宋体"/>
            <charset val="134"/>
          </rPr>
          <t>Administrator:
全县防火经费60万元（49名自收自支月工资及保险142788元/月*12月=171.35万元,减收费和罚没及植被恢复费85万元,财政补贴86万元*70%=60万未列)</t>
        </r>
      </text>
    </comment>
    <comment ref="B649" authorId="2">
      <text>
        <r>
          <rPr>
            <sz val="9"/>
            <rFont val="宋体"/>
            <charset val="134"/>
          </rPr>
          <t>李欢:
22406</t>
        </r>
      </text>
    </comment>
    <comment ref="B653" authorId="2">
      <text>
        <r>
          <rPr>
            <sz val="9"/>
            <rFont val="宋体"/>
            <charset val="134"/>
          </rPr>
          <t>李欢:
22407</t>
        </r>
      </text>
    </comment>
  </commentList>
</comments>
</file>

<file path=xl/comments6.xml><?xml version="1.0" encoding="utf-8"?>
<comments xmlns="http://schemas.openxmlformats.org/spreadsheetml/2006/main">
  <authors>
    <author>X</author>
    <author>Administrator</author>
  </authors>
  <commentList>
    <comment ref="B7" authorId="0">
      <text>
        <r>
          <rPr>
            <sz val="9"/>
            <rFont val="宋体"/>
            <charset val="134"/>
          </rPr>
          <t>X:
此数含:</t>
        </r>
      </text>
    </comment>
    <comment ref="B9" authorId="0">
      <text>
        <r>
          <rPr>
            <sz val="9"/>
            <rFont val="宋体"/>
            <charset val="134"/>
          </rPr>
          <t>X:
美术馆文化馆免费开放65万元,三区文化12万,山区人才计划教师专项1万元，企业军转干解困18万元，计96万元，</t>
        </r>
      </text>
    </comment>
    <comment ref="D9" authorId="0">
      <text>
        <r>
          <rPr>
            <sz val="9"/>
            <rFont val="宋体"/>
            <charset val="134"/>
          </rPr>
          <t>X:
美术馆文化馆免费开放65万元,三区文化12万,山区人才计划教师专项1万元，企业军转干解困18万元，计96万元，</t>
        </r>
      </text>
    </comment>
    <comment ref="B30" authorId="1">
      <text>
        <r>
          <rPr>
            <sz val="9"/>
            <rFont val="宋体"/>
            <charset val="134"/>
          </rPr>
          <t>此数含</t>
        </r>
      </text>
    </comment>
  </commentList>
</comments>
</file>

<file path=xl/comments7.xml><?xml version="1.0" encoding="utf-8"?>
<comments xmlns="http://schemas.openxmlformats.org/spreadsheetml/2006/main">
  <authors>
    <author>null,null,总收发</author>
    <author>Administrator</author>
  </authors>
  <commentList>
    <comment ref="F9" authorId="0">
      <text>
        <r>
          <rPr>
            <sz val="9"/>
            <rFont val="宋体"/>
            <charset val="134"/>
          </rPr>
          <t>null,null,总收发:
列入2018年项目如下：
1、住建局烟墩山公园蓄水池等拆迁补偿款93.3674万元(县领导签批评审后拨付),
2、城区办关于消防站扩建征用陈泽房屋院落安置补偿费54.1636万元,
3、白石山镇市政路征地48.514亩征地补偿费用339.6万元(周县长签批)。
4、涞源镇经济开发区征地补偿款1076.63万【涞源镇关于解决区内土地征占遗留问题所需资金共需3885.2137万元，已拨付2808.5880万元，还需1076.6257万元】；
5、经济开发区电力设施迁移9.66万【梁县长批示，但未见文件】；
共计拆迁补偿款：1573.42万元。国有土地出让金基金预算征地拆迁补偿款9498万元,减安排的拆迁补偿款1573.42万元,余7924.58万元列国土局土地收储支出7924.58万元,再由土地收益基金列国土局土地收储费用913万元,共计列收储费用8837.58万元,国土局应列收储费用20000万元,减已列8837.58万元,剩余11163万元从其他国有土地出让收入中列支11163万元,再是从其他国有土地出让收入中列支2018年土地整治成本支出10000万元.</t>
        </r>
      </text>
    </comment>
    <comment ref="F16" authorId="0">
      <text>
        <r>
          <rPr>
            <sz val="9"/>
            <rFont val="宋体"/>
            <charset val="134"/>
          </rPr>
          <t>null,null,:
1、2017年1月17日拨民政局新建殡管所建设资金100万元（已编入项目库）,
2、残疾人生活及护理补贴610万元，</t>
        </r>
      </text>
    </comment>
    <comment ref="F22" authorId="1">
      <text>
        <r>
          <rPr>
            <sz val="9"/>
            <rFont val="宋体"/>
            <charset val="134"/>
          </rPr>
          <t>Administrator:
原其他国有土地出让收入136144万元,减从其他国有土地出让收入中列支的土地收储资金11163万元,再减从其他国有土地出让收入中列支的2018年土地整治成本支出10000万元后,剩余114981万元调入一般公共预算.</t>
        </r>
      </text>
    </comment>
    <comment ref="F25" authorId="1">
      <text>
        <r>
          <rPr>
            <sz val="9"/>
            <rFont val="宋体"/>
            <charset val="134"/>
          </rPr>
          <t>Administrator:
   1、2016年定向承销置换专项债券利息23.85万元(3年期,还本时间为2019年2月17日.年利息:专项债券本金227万*年利率2.96%=年利息6.72万元；5年期,还本时间为2021年2月17日.年利息:专项债券本金227万*年利率3.14%=年利息7.13万元；7年期,还本时间为2023年2月17日.年利息:专项债券本金301万*年利率3.32%=年利息10万元），
    2、定向承销置换专项债券利息151.94万元(3年期,还本时间为2019年8月16日.年利息:一般债券本金5545万*年利率2.74%=年利息151.94万元），
    3、2015年8月28日第二批定向承销发行置换专项债券利息26.96万元（3年期,利息按年支付,每年的8月28日付息,还本时间为2018年8月28日.其中:一般债本金916万*年利率3.37%=年利息30.87万元,专项债券本金800万*3.37%=年利息26.96万元列入基金偿还)</t>
        </r>
      </text>
    </comment>
  </commentList>
</comments>
</file>

<file path=xl/comments8.xml><?xml version="1.0" encoding="utf-8"?>
<comments xmlns="http://schemas.openxmlformats.org/spreadsheetml/2006/main">
  <authors>
    <author>Administrator</author>
  </authors>
  <commentList>
    <comment ref="I7" authorId="0">
      <text>
        <r>
          <rPr>
            <sz val="9"/>
            <rFont val="宋体"/>
            <charset val="134"/>
          </rPr>
          <t>Administrator:
1、上年结转上级基金旅游发展资金基金专款218万元,
2、2019年提前下达旅游基金专款74万元，共计292万元。</t>
        </r>
      </text>
    </comment>
    <comment ref="I11" authorId="0">
      <text>
        <r>
          <rPr>
            <sz val="9"/>
            <rFont val="宋体"/>
            <charset val="134"/>
          </rPr>
          <t>Administrator:
上年结转水利基金专款水库移民7万元,2019年提前下达小型水库移民扶持15万元，共计22万元，</t>
        </r>
      </text>
    </comment>
    <comment ref="I16" authorId="0">
      <text>
        <r>
          <rPr>
            <sz val="9"/>
            <rFont val="宋体"/>
            <charset val="134"/>
          </rPr>
          <t>Administrator:
本级土地出让收入安排支出188500万元(包括征地和拆迁补偿支出38500万元,棚户区改造支出30000万元,土地开发成本支出120000万元),
上级基金专款34万元,
共计188534万元,</t>
        </r>
      </text>
    </comment>
    <comment ref="I20" authorId="0">
      <text>
        <r>
          <rPr>
            <sz val="9"/>
            <rFont val="宋体"/>
            <charset val="134"/>
          </rPr>
          <t>Administrator:
上年结转基金专款444万元</t>
        </r>
      </text>
    </comment>
    <comment ref="I22" authorId="0">
      <text>
        <r>
          <rPr>
            <sz val="9"/>
            <rFont val="宋体"/>
            <charset val="134"/>
          </rPr>
          <t>Administrator:
2019年本年收入安排50万元,上年结转33万元,共计83万元,</t>
        </r>
      </text>
    </comment>
    <comment ref="I46" authorId="0">
      <text>
        <r>
          <rPr>
            <sz val="9"/>
            <rFont val="宋体"/>
            <charset val="134"/>
          </rPr>
          <t>Administrator:
2019年本级彩票公益金支出460万元,上级提前下达基金专款439万元,上年结转彩票公益金专款686.5万元</t>
        </r>
      </text>
    </comment>
  </commentList>
</comments>
</file>

<file path=xl/sharedStrings.xml><?xml version="1.0" encoding="utf-8"?>
<sst xmlns="http://schemas.openxmlformats.org/spreadsheetml/2006/main" count="3222" uniqueCount="2609">
  <si>
    <t xml:space="preserve"> 涞源县2019年调整预算表</t>
  </si>
  <si>
    <t xml:space="preserve">  2019年12月18日涞源县十六届人大常委会第二十一次会议 </t>
  </si>
  <si>
    <t xml:space="preserve">                   涞源县财政局</t>
  </si>
  <si>
    <r>
      <rPr>
        <b/>
        <sz val="18"/>
        <rFont val="Times New Roman"/>
        <charset val="134"/>
      </rPr>
      <t xml:space="preserve">                                                </t>
    </r>
    <r>
      <rPr>
        <b/>
        <sz val="18"/>
        <rFont val="宋体"/>
        <charset val="134"/>
      </rPr>
      <t>二〇一九年十二月十八日</t>
    </r>
  </si>
  <si>
    <t>二〇一九年调整财政一般预算收支简表（一）</t>
  </si>
  <si>
    <t xml:space="preserve"> 单位：万元</t>
  </si>
  <si>
    <t>收        入</t>
  </si>
  <si>
    <t>支          出</t>
  </si>
  <si>
    <t>项    目</t>
  </si>
  <si>
    <t>预算数</t>
  </si>
  <si>
    <t>增加数</t>
  </si>
  <si>
    <t>调整预算数</t>
  </si>
  <si>
    <t>功能分类</t>
  </si>
  <si>
    <t>经济分类</t>
  </si>
  <si>
    <t>一、税务部门</t>
  </si>
  <si>
    <t>一、一般公共服务支出</t>
  </si>
  <si>
    <t>一、工资福利支出</t>
  </si>
  <si>
    <t xml:space="preserve">    其中：所得税</t>
  </si>
  <si>
    <t>二、国防支出</t>
  </si>
  <si>
    <t>二、商品和服务支出</t>
  </si>
  <si>
    <t>二、财政部门</t>
  </si>
  <si>
    <t>三、公共安全支出</t>
  </si>
  <si>
    <t>三、对个人和家庭的补助</t>
  </si>
  <si>
    <t xml:space="preserve">   其中： 行政性收费收入</t>
  </si>
  <si>
    <t>四、教育支出</t>
  </si>
  <si>
    <t>四、对企事业单位的补助</t>
  </si>
  <si>
    <t xml:space="preserve">          罚没收入</t>
  </si>
  <si>
    <t>五、科学技术支出</t>
  </si>
  <si>
    <t>五、赠与</t>
  </si>
  <si>
    <t xml:space="preserve">          国有资源有偿使用收入</t>
  </si>
  <si>
    <t>六、文化旅游体育与传媒支出</t>
  </si>
  <si>
    <t>六、债务利息支出</t>
  </si>
  <si>
    <t xml:space="preserve">          国有资本经营收入</t>
  </si>
  <si>
    <t>七、社会保障和就业支出</t>
  </si>
  <si>
    <t>七、债务还本支出</t>
  </si>
  <si>
    <t xml:space="preserve">          教育附加收入</t>
  </si>
  <si>
    <t>八、卫生健康支出</t>
  </si>
  <si>
    <t>八、基本建设支出</t>
  </si>
  <si>
    <t xml:space="preserve">          广告收入</t>
  </si>
  <si>
    <t>九、节能环保支出</t>
  </si>
  <si>
    <t>九、其他资本性支出</t>
  </si>
  <si>
    <t xml:space="preserve">          森林植被恢复费收入</t>
  </si>
  <si>
    <t>十、城乡社区支出</t>
  </si>
  <si>
    <t>十、贷款转贷及产权参股</t>
  </si>
  <si>
    <t xml:space="preserve">          农田水利建设资金收入</t>
  </si>
  <si>
    <t>十一、农林水支出</t>
  </si>
  <si>
    <t>十一、其他支出</t>
  </si>
  <si>
    <t xml:space="preserve">          教育资金收入</t>
  </si>
  <si>
    <t>十二、交通运输支出</t>
  </si>
  <si>
    <t xml:space="preserve">          政府住房基金收入</t>
  </si>
  <si>
    <t>十三、资源勘探信息等支出</t>
  </si>
  <si>
    <t xml:space="preserve">          残疾人就业保障金收入</t>
  </si>
  <si>
    <t>十四、商业服务业等支出</t>
  </si>
  <si>
    <t xml:space="preserve">          捐赠收入</t>
  </si>
  <si>
    <t>十五、自然资源海洋气象等支出</t>
  </si>
  <si>
    <t xml:space="preserve">          其他收入</t>
  </si>
  <si>
    <t>十六、住房保障支出</t>
  </si>
  <si>
    <t>总收入合计</t>
  </si>
  <si>
    <t>十七、粮油物资储备支出</t>
  </si>
  <si>
    <t xml:space="preserve"> 地方一般预算收入</t>
  </si>
  <si>
    <t>十八、灾害防治及应急管理支出</t>
  </si>
  <si>
    <t xml:space="preserve">         其中：税收收入</t>
  </si>
  <si>
    <t>十九、预备费</t>
  </si>
  <si>
    <t xml:space="preserve">               非税收入</t>
  </si>
  <si>
    <t>二十、债务还本支出</t>
  </si>
  <si>
    <t xml:space="preserve"> 转移性收入</t>
  </si>
  <si>
    <t>二十一、债务付息支出</t>
  </si>
  <si>
    <t xml:space="preserve">消费税和增值税税收返还 </t>
  </si>
  <si>
    <t>二十二、债务发行费用支出</t>
  </si>
  <si>
    <t>中央所得税基数返还</t>
  </si>
  <si>
    <t>二十三、其他支出</t>
  </si>
  <si>
    <t>成品油价格税费改革转移支付</t>
  </si>
  <si>
    <t>一般预算支出小计</t>
  </si>
  <si>
    <t>均衡性转移支付补助</t>
  </si>
  <si>
    <t>调整工资转移支付补助</t>
  </si>
  <si>
    <t>农村税费改革转移支付补助</t>
  </si>
  <si>
    <t>取消农业特产税降低农业税率转移支付补助</t>
  </si>
  <si>
    <t xml:space="preserve">  转移性支出</t>
  </si>
  <si>
    <t>生态功能区转移支付</t>
  </si>
  <si>
    <t>基本财力保障转移支付</t>
  </si>
  <si>
    <t>不同级政府间转移性支出</t>
  </si>
  <si>
    <t xml:space="preserve">   结算补助</t>
  </si>
  <si>
    <t xml:space="preserve">   农村公路养护工程补助</t>
  </si>
  <si>
    <t>营改增税收返还</t>
  </si>
  <si>
    <t xml:space="preserve"> 专项上解支出</t>
  </si>
  <si>
    <t xml:space="preserve">   2002四税基数返还</t>
  </si>
  <si>
    <t xml:space="preserve">   工商质监下划基数</t>
  </si>
  <si>
    <t>2018年省对下农业人员市民化奖励</t>
  </si>
  <si>
    <t>其他一般转移支付补助</t>
  </si>
  <si>
    <t xml:space="preserve"> 调入资金</t>
  </si>
  <si>
    <t xml:space="preserve"> 调入预算稳定调节基金</t>
  </si>
  <si>
    <t>收  入  合  计</t>
  </si>
  <si>
    <t>功能分类支出合计</t>
  </si>
  <si>
    <t>经济分类支出合计</t>
  </si>
  <si>
    <t>二〇一九年调整财政一般预算收支总表（二）</t>
  </si>
  <si>
    <t>单位：万元</t>
  </si>
  <si>
    <t>收         入</t>
  </si>
  <si>
    <t>上级专款</t>
  </si>
  <si>
    <t>公共财政预算支出总计</t>
  </si>
  <si>
    <t>项     目</t>
  </si>
  <si>
    <t>功能分类项目</t>
  </si>
  <si>
    <t>功能分类预算数</t>
  </si>
  <si>
    <t>经济分类项目</t>
  </si>
  <si>
    <t>经济分类合计</t>
  </si>
  <si>
    <t>本年下达</t>
  </si>
  <si>
    <t>上年结转专款</t>
  </si>
  <si>
    <t>财政供养人员支出</t>
  </si>
  <si>
    <t>商品和服务支出</t>
  </si>
  <si>
    <t>转移性支出</t>
  </si>
  <si>
    <t>专项支出</t>
  </si>
  <si>
    <t>费税改革支出</t>
  </si>
  <si>
    <t>收费罚没及国有资源有偿使用收入安排支出</t>
  </si>
  <si>
    <t>一般转移支付安排的专款支出</t>
  </si>
  <si>
    <t>专项转移支付安排的支出</t>
  </si>
  <si>
    <t>工资福利支出</t>
  </si>
  <si>
    <t>对个人和家庭补助</t>
  </si>
  <si>
    <t>人员支出小计</t>
  </si>
  <si>
    <t>正常公用支出</t>
  </si>
  <si>
    <t>专项公用支出</t>
  </si>
  <si>
    <t>小计</t>
  </si>
  <si>
    <t>上解支出</t>
  </si>
  <si>
    <t>其他工资福利支出</t>
  </si>
  <si>
    <t>劳务费</t>
  </si>
  <si>
    <t>其他商品和服务支出</t>
  </si>
  <si>
    <t>其他对个人和家庭的补贴</t>
  </si>
  <si>
    <t>其他资本性支出</t>
  </si>
  <si>
    <t>对企事业单位补贴</t>
  </si>
  <si>
    <t>债务还本及利息支出</t>
  </si>
  <si>
    <t>其他支出</t>
  </si>
  <si>
    <t>工资</t>
  </si>
  <si>
    <t>预留调资</t>
  </si>
  <si>
    <t>基本养老保险</t>
  </si>
  <si>
    <t>职业年金</t>
  </si>
  <si>
    <t>基本医疗保险</t>
  </si>
  <si>
    <t>工伤保险</t>
  </si>
  <si>
    <t>生育保险</t>
  </si>
  <si>
    <t>离退休费</t>
  </si>
  <si>
    <t>遗属</t>
  </si>
  <si>
    <t>生活补贴</t>
  </si>
  <si>
    <t>公费医疗</t>
  </si>
  <si>
    <t>住房公积金</t>
  </si>
  <si>
    <t>生活补助</t>
  </si>
  <si>
    <t>救济费</t>
  </si>
  <si>
    <t>医疗费</t>
  </si>
  <si>
    <t>助学金</t>
  </si>
  <si>
    <t>抚恤金</t>
  </si>
  <si>
    <t>一、税收收入</t>
  </si>
  <si>
    <t xml:space="preserve">      增值税</t>
  </si>
  <si>
    <t xml:space="preserve">    人大事务</t>
  </si>
  <si>
    <t xml:space="preserve">      营业税</t>
  </si>
  <si>
    <t xml:space="preserve">      行政运行</t>
  </si>
  <si>
    <t xml:space="preserve">      企业所得税</t>
  </si>
  <si>
    <t xml:space="preserve">      一般行政管理事务</t>
  </si>
  <si>
    <t xml:space="preserve">      环保税</t>
  </si>
  <si>
    <t xml:space="preserve">      机关服务</t>
  </si>
  <si>
    <t xml:space="preserve">      个人所得税</t>
  </si>
  <si>
    <t xml:space="preserve">      人大会议</t>
  </si>
  <si>
    <t xml:space="preserve">      资源税</t>
  </si>
  <si>
    <t xml:space="preserve">      人大立法</t>
  </si>
  <si>
    <t xml:space="preserve">      城市维护建设税</t>
  </si>
  <si>
    <t xml:space="preserve">      人大监督</t>
  </si>
  <si>
    <t xml:space="preserve">      房产税</t>
  </si>
  <si>
    <t xml:space="preserve">      人大代表履职能力提升</t>
  </si>
  <si>
    <t xml:space="preserve">      印花税</t>
  </si>
  <si>
    <t xml:space="preserve">      代表工作</t>
  </si>
  <si>
    <t xml:space="preserve">      城镇土地使用税</t>
  </si>
  <si>
    <t xml:space="preserve">      人大信访工作</t>
  </si>
  <si>
    <t xml:space="preserve">      土地增值税</t>
  </si>
  <si>
    <t xml:space="preserve">      事业运行</t>
  </si>
  <si>
    <t xml:space="preserve">      车船税</t>
  </si>
  <si>
    <t xml:space="preserve">      其他人大事务支出</t>
  </si>
  <si>
    <t xml:space="preserve">      耕地占用税</t>
  </si>
  <si>
    <t xml:space="preserve">    政协事务</t>
  </si>
  <si>
    <t xml:space="preserve">      契税</t>
  </si>
  <si>
    <t xml:space="preserve">      其他税收收入</t>
  </si>
  <si>
    <t>二、非税收入</t>
  </si>
  <si>
    <t xml:space="preserve">      专项收入</t>
  </si>
  <si>
    <t xml:space="preserve">      政协会议</t>
  </si>
  <si>
    <t xml:space="preserve">         教育附加</t>
  </si>
  <si>
    <t xml:space="preserve">      委员视察</t>
  </si>
  <si>
    <t xml:space="preserve">         广告收入</t>
  </si>
  <si>
    <t xml:space="preserve">      参政议政</t>
  </si>
  <si>
    <t xml:space="preserve">         森林植被恢复费</t>
  </si>
  <si>
    <t xml:space="preserve">         农田水利建设基金</t>
  </si>
  <si>
    <t xml:space="preserve">      其他政协事务支出</t>
  </si>
  <si>
    <t xml:space="preserve">         教育资金</t>
  </si>
  <si>
    <t xml:space="preserve">    政府办公厅(室)及相关机构事务</t>
  </si>
  <si>
    <t xml:space="preserve">         残疾人就业保障金</t>
  </si>
  <si>
    <t xml:space="preserve">      行政事业性收费收入</t>
  </si>
  <si>
    <t xml:space="preserve">      罚没收入</t>
  </si>
  <si>
    <t xml:space="preserve">      国有资源有偿使用收入</t>
  </si>
  <si>
    <t xml:space="preserve">      专项服务</t>
  </si>
  <si>
    <t xml:space="preserve">      国有资本经营收入</t>
  </si>
  <si>
    <t xml:space="preserve">      专项业务活动</t>
  </si>
  <si>
    <t xml:space="preserve">      捐赠收入</t>
  </si>
  <si>
    <t xml:space="preserve">      政务公开审批</t>
  </si>
  <si>
    <t xml:space="preserve">      政府住房基金收入</t>
  </si>
  <si>
    <t xml:space="preserve">      信访事务</t>
  </si>
  <si>
    <t xml:space="preserve">      其他收入</t>
  </si>
  <si>
    <t xml:space="preserve">      参事事务</t>
  </si>
  <si>
    <t xml:space="preserve">      其他政府办公厅（室）及相关机构事务支出</t>
  </si>
  <si>
    <t xml:space="preserve">    发展与改革事务</t>
  </si>
  <si>
    <t xml:space="preserve">      战略规划与实施</t>
  </si>
  <si>
    <t>一般预算收入小计</t>
  </si>
  <si>
    <t xml:space="preserve">      日常经济运行调节</t>
  </si>
  <si>
    <t xml:space="preserve">      社会事业发展规划</t>
  </si>
  <si>
    <t xml:space="preserve">      经济体制改革研究</t>
  </si>
  <si>
    <t xml:space="preserve">      物价管理</t>
  </si>
  <si>
    <t xml:space="preserve"> 上级财力性补助</t>
  </si>
  <si>
    <t xml:space="preserve">      应对气象变化管理事务</t>
  </si>
  <si>
    <t xml:space="preserve">      其他发展与改革事务支出</t>
  </si>
  <si>
    <t xml:space="preserve">    统计信息事务</t>
  </si>
  <si>
    <t xml:space="preserve">      信息事务</t>
  </si>
  <si>
    <t xml:space="preserve">      专项统计业务</t>
  </si>
  <si>
    <t>基本财力保障机制奖补转移支付</t>
  </si>
  <si>
    <t xml:space="preserve">      统计管理</t>
  </si>
  <si>
    <t xml:space="preserve">      专项普查活动</t>
  </si>
  <si>
    <t>农村公路养护工程补助</t>
  </si>
  <si>
    <t xml:space="preserve">      统计抽样调查</t>
  </si>
  <si>
    <t>工商质监系统机构下划经费补助基数</t>
  </si>
  <si>
    <t xml:space="preserve">      其他统计信息事务支出</t>
  </si>
  <si>
    <t>2002四税基数返还</t>
  </si>
  <si>
    <t xml:space="preserve">    财政事务</t>
  </si>
  <si>
    <t>基本财力保障增量</t>
  </si>
  <si>
    <t xml:space="preserve">      预算改革业务</t>
  </si>
  <si>
    <t xml:space="preserve">    国有土地出让收入</t>
  </si>
  <si>
    <t xml:space="preserve">      财政国库业务</t>
  </si>
  <si>
    <t xml:space="preserve">    其他政府性基金调入</t>
  </si>
  <si>
    <t xml:space="preserve">      财政监察</t>
  </si>
  <si>
    <t xml:space="preserve">    调入其他土地出让收入</t>
  </si>
  <si>
    <t xml:space="preserve">      信息化建设</t>
  </si>
  <si>
    <t xml:space="preserve">      财政委托业务支出</t>
  </si>
  <si>
    <t xml:space="preserve"> 调入国有资本经营收入</t>
  </si>
  <si>
    <t xml:space="preserve">      其他财政事务支出</t>
  </si>
  <si>
    <t>本级财力合计</t>
  </si>
  <si>
    <t xml:space="preserve">    税收事务</t>
  </si>
  <si>
    <t>上年结转专款收入</t>
  </si>
  <si>
    <t>债务（转贷）收入</t>
  </si>
  <si>
    <t xml:space="preserve">    新增政府一般债券收入</t>
  </si>
  <si>
    <t xml:space="preserve">    公开置换政府一般债券收入</t>
  </si>
  <si>
    <t xml:space="preserve">      税务办案</t>
  </si>
  <si>
    <t xml:space="preserve">      税务登记证及发票管理</t>
  </si>
  <si>
    <t xml:space="preserve">      代扣代收代征税款手续费</t>
  </si>
  <si>
    <t xml:space="preserve">      税务宣传</t>
  </si>
  <si>
    <t xml:space="preserve">      协税护税</t>
  </si>
  <si>
    <t>一般性转移支付收入（专项化）</t>
  </si>
  <si>
    <t xml:space="preserve">    均衡性转移支付专项化收入</t>
  </si>
  <si>
    <t xml:space="preserve">    贫困地区转移支付收入</t>
  </si>
  <si>
    <t xml:space="preserve">      其他税收事务支出</t>
  </si>
  <si>
    <t xml:space="preserve">    结算补助收入</t>
  </si>
  <si>
    <t xml:space="preserve">    审计事务</t>
  </si>
  <si>
    <t xml:space="preserve">    一般公共服务共同财政事权</t>
  </si>
  <si>
    <t xml:space="preserve">    教育共同财政事权</t>
  </si>
  <si>
    <t xml:space="preserve">    公共安全共同财政事权</t>
  </si>
  <si>
    <t xml:space="preserve">    成品油价格和税费改革转移支付补助收入</t>
  </si>
  <si>
    <t xml:space="preserve">      审计业务</t>
  </si>
  <si>
    <t xml:space="preserve">    基层公检法司转移支付收入</t>
  </si>
  <si>
    <t xml:space="preserve">      审计管理</t>
  </si>
  <si>
    <t xml:space="preserve">    义务教育等转移支付收入</t>
  </si>
  <si>
    <t xml:space="preserve">    基本养老保险和低保等转移支付收入</t>
  </si>
  <si>
    <t xml:space="preserve">    城乡居民医疗等转移支付收入</t>
  </si>
  <si>
    <t xml:space="preserve">      其他审计事务支出</t>
  </si>
  <si>
    <t xml:space="preserve">    科学技术共同财政事权</t>
  </si>
  <si>
    <t xml:space="preserve">    人力资源事务</t>
  </si>
  <si>
    <t xml:space="preserve">    文化旅游体育与传媒共同财政事权</t>
  </si>
  <si>
    <t xml:space="preserve">    社会保障和就业共同财政事权</t>
  </si>
  <si>
    <t xml:space="preserve">    健康卫生共同财政事权</t>
  </si>
  <si>
    <t xml:space="preserve">    节能环保共同财政事权</t>
  </si>
  <si>
    <t xml:space="preserve">      政府特殊津贴</t>
  </si>
  <si>
    <t xml:space="preserve">    农林水共同财政事权</t>
  </si>
  <si>
    <t xml:space="preserve">      资助留学回国人员</t>
  </si>
  <si>
    <t xml:space="preserve">    交通运输共同财政事权</t>
  </si>
  <si>
    <t xml:space="preserve">      博士后日常经费</t>
  </si>
  <si>
    <t xml:space="preserve">    资源勘探信息等共同财政事权</t>
  </si>
  <si>
    <t xml:space="preserve">      引进人才费用</t>
  </si>
  <si>
    <t xml:space="preserve">    住房保障共同财政事权</t>
  </si>
  <si>
    <t xml:space="preserve">    重点生态功能区转移支付</t>
  </si>
  <si>
    <t xml:space="preserve">      其他人力资源事务支出</t>
  </si>
  <si>
    <t xml:space="preserve">    农林水收入</t>
  </si>
  <si>
    <t xml:space="preserve">    纪检监察事务</t>
  </si>
  <si>
    <t xml:space="preserve">    固定数额补助收入</t>
  </si>
  <si>
    <t xml:space="preserve">    其他一般性转移支付收入</t>
  </si>
  <si>
    <t>专项转移支付收入</t>
  </si>
  <si>
    <t xml:space="preserve">    一般公共服务</t>
  </si>
  <si>
    <t xml:space="preserve">      大案要案查处</t>
  </si>
  <si>
    <t xml:space="preserve">    外交</t>
  </si>
  <si>
    <t xml:space="preserve">      派驻派出机构</t>
  </si>
  <si>
    <t xml:space="preserve">    国防</t>
  </si>
  <si>
    <t xml:space="preserve">      中央巡视</t>
  </si>
  <si>
    <t xml:space="preserve">    公共安全</t>
  </si>
  <si>
    <t xml:space="preserve">    教育</t>
  </si>
  <si>
    <t xml:space="preserve">      其他纪检监察事务支出</t>
  </si>
  <si>
    <t xml:space="preserve">    科学技术</t>
  </si>
  <si>
    <t xml:space="preserve">    商贸事务</t>
  </si>
  <si>
    <t xml:space="preserve">    文化旅游体育与传媒</t>
  </si>
  <si>
    <t xml:space="preserve">    社会保障和就业</t>
  </si>
  <si>
    <t xml:space="preserve">    卫生健康</t>
  </si>
  <si>
    <t xml:space="preserve">    节能环保</t>
  </si>
  <si>
    <t xml:space="preserve">      对外贸易管理</t>
  </si>
  <si>
    <t xml:space="preserve">    城乡社区</t>
  </si>
  <si>
    <t xml:space="preserve">      国际经济合作</t>
  </si>
  <si>
    <t xml:space="preserve">    农林水</t>
  </si>
  <si>
    <t xml:space="preserve">      外资管理</t>
  </si>
  <si>
    <t xml:space="preserve">    交通运输</t>
  </si>
  <si>
    <t xml:space="preserve">      国内贸易管理</t>
  </si>
  <si>
    <t xml:space="preserve">    资源勘探电力信息等</t>
  </si>
  <si>
    <t xml:space="preserve">      招商引资</t>
  </si>
  <si>
    <t xml:space="preserve">    商业服务业等</t>
  </si>
  <si>
    <t xml:space="preserve">    金融</t>
  </si>
  <si>
    <t xml:space="preserve">      其他商贸事务支出</t>
  </si>
  <si>
    <t xml:space="preserve">    国土资源气象等</t>
  </si>
  <si>
    <t xml:space="preserve">    知识产权事务</t>
  </si>
  <si>
    <t xml:space="preserve">    住房保障</t>
  </si>
  <si>
    <t xml:space="preserve">    粮油物资储备</t>
  </si>
  <si>
    <t xml:space="preserve">    灾害防治及应急管理</t>
  </si>
  <si>
    <t xml:space="preserve">    其他收入</t>
  </si>
  <si>
    <t xml:space="preserve">      专利审批</t>
  </si>
  <si>
    <t xml:space="preserve">      国家知识产权战略</t>
  </si>
  <si>
    <t xml:space="preserve">      专利试点和产业化推进</t>
  </si>
  <si>
    <t>上级专款合计</t>
  </si>
  <si>
    <t xml:space="preserve">      专利执法</t>
  </si>
  <si>
    <t xml:space="preserve">      国际组织专项活动</t>
  </si>
  <si>
    <t xml:space="preserve">      知识产权宏观管理</t>
  </si>
  <si>
    <t xml:space="preserve">      商标管理</t>
  </si>
  <si>
    <t xml:space="preserve">      原产地地理标志管理</t>
  </si>
  <si>
    <t xml:space="preserve">      其他知识产权事务支出</t>
  </si>
  <si>
    <t xml:space="preserve">    民族事务</t>
  </si>
  <si>
    <t xml:space="preserve">      民族工作专项</t>
  </si>
  <si>
    <t xml:space="preserve">      其他民族事务支出</t>
  </si>
  <si>
    <t xml:space="preserve">    档案事务</t>
  </si>
  <si>
    <t xml:space="preserve">      档案馆</t>
  </si>
  <si>
    <t xml:space="preserve">      其他档案事务支出</t>
  </si>
  <si>
    <t xml:space="preserve">    民主党派及工商联事务</t>
  </si>
  <si>
    <t xml:space="preserve">      其他民主党派及工商联事务支出</t>
  </si>
  <si>
    <t xml:space="preserve">    群众团体事务</t>
  </si>
  <si>
    <t xml:space="preserve">      工会事务</t>
  </si>
  <si>
    <t xml:space="preserve">      其他群众团体事务支出</t>
  </si>
  <si>
    <t xml:space="preserve">    党委办公厅（室）及相关机构事务</t>
  </si>
  <si>
    <t xml:space="preserve">      专项业务</t>
  </si>
  <si>
    <t xml:space="preserve">      其他党委办公厅（室）及相关机构事务支出</t>
  </si>
  <si>
    <t xml:space="preserve">    组织事务</t>
  </si>
  <si>
    <t xml:space="preserve">      公务员事务</t>
  </si>
  <si>
    <t xml:space="preserve">      其他组织事务支出</t>
  </si>
  <si>
    <t xml:space="preserve">    宣传事务</t>
  </si>
  <si>
    <t xml:space="preserve">      其他宣传事务支出</t>
  </si>
  <si>
    <t xml:space="preserve">    统战事务</t>
  </si>
  <si>
    <t xml:space="preserve">      宗教事务</t>
  </si>
  <si>
    <t xml:space="preserve">      华侨事务</t>
  </si>
  <si>
    <t xml:space="preserve">      其他统战事务支出</t>
  </si>
  <si>
    <t xml:space="preserve">    其他共产党事务支出</t>
  </si>
  <si>
    <t xml:space="preserve">      其他共产党事务支出</t>
  </si>
  <si>
    <t xml:space="preserve">    网信事务</t>
  </si>
  <si>
    <t xml:space="preserve">      其他网信事务支出</t>
  </si>
  <si>
    <t xml:space="preserve">    市场监督管理事务</t>
  </si>
  <si>
    <t xml:space="preserve">      市场监督管理专项</t>
  </si>
  <si>
    <t xml:space="preserve">      市场监督执法</t>
  </si>
  <si>
    <t xml:space="preserve">      消费者权益保护</t>
  </si>
  <si>
    <t xml:space="preserve">      价格监督检查</t>
  </si>
  <si>
    <t xml:space="preserve">      市场监督管理技术支持</t>
  </si>
  <si>
    <t xml:space="preserve">      认证认可监督管理</t>
  </si>
  <si>
    <t xml:space="preserve">      标准化管理</t>
  </si>
  <si>
    <t xml:space="preserve">      药品事务</t>
  </si>
  <si>
    <t xml:space="preserve">      医疗器械事务</t>
  </si>
  <si>
    <t xml:space="preserve">      化妆品事务</t>
  </si>
  <si>
    <t xml:space="preserve">      其他市场监督管理事务</t>
  </si>
  <si>
    <t xml:space="preserve">    其他一般公共服务支出</t>
  </si>
  <si>
    <t xml:space="preserve">      国家赔偿费用支出</t>
  </si>
  <si>
    <t xml:space="preserve">      其他一般公共服务支出</t>
  </si>
  <si>
    <t>二、外交支出</t>
  </si>
  <si>
    <t xml:space="preserve">    对外合作与交流</t>
  </si>
  <si>
    <t xml:space="preserve">    其他外交支出</t>
  </si>
  <si>
    <t>三、国防支出</t>
  </si>
  <si>
    <t xml:space="preserve">    国防动员</t>
  </si>
  <si>
    <t xml:space="preserve">      兵役征集</t>
  </si>
  <si>
    <t xml:space="preserve">      经济动员</t>
  </si>
  <si>
    <t xml:space="preserve">      人民防空</t>
  </si>
  <si>
    <t xml:space="preserve">      交通战备</t>
  </si>
  <si>
    <t xml:space="preserve">      国防教育</t>
  </si>
  <si>
    <t xml:space="preserve">      预备役部队</t>
  </si>
  <si>
    <t xml:space="preserve">      民兵</t>
  </si>
  <si>
    <t xml:space="preserve">      边海防</t>
  </si>
  <si>
    <t xml:space="preserve">      其他国防动员支出</t>
  </si>
  <si>
    <t xml:space="preserve">    其他国防支出</t>
  </si>
  <si>
    <t>四、公共安全支出</t>
  </si>
  <si>
    <t xml:space="preserve">    武装警察部队</t>
  </si>
  <si>
    <t xml:space="preserve">      武装警察部队</t>
  </si>
  <si>
    <t xml:space="preserve">      其他武装警察部队支出</t>
  </si>
  <si>
    <t xml:space="preserve">    公安</t>
  </si>
  <si>
    <t xml:space="preserve">      执法办案</t>
  </si>
  <si>
    <t xml:space="preserve">      特别业务</t>
  </si>
  <si>
    <t xml:space="preserve">      其他公安支出</t>
  </si>
  <si>
    <t xml:space="preserve">    国家安全</t>
  </si>
  <si>
    <t xml:space="preserve">      安全业务</t>
  </si>
  <si>
    <t xml:space="preserve">      其他国家安全支出</t>
  </si>
  <si>
    <t xml:space="preserve">    检察</t>
  </si>
  <si>
    <t xml:space="preserve">      “两房”建设</t>
  </si>
  <si>
    <t xml:space="preserve">      检察监督</t>
  </si>
  <si>
    <t xml:space="preserve">      其他检察支出</t>
  </si>
  <si>
    <t xml:space="preserve">    法院</t>
  </si>
  <si>
    <t xml:space="preserve">      案件审判</t>
  </si>
  <si>
    <t xml:space="preserve">      案件执行</t>
  </si>
  <si>
    <t xml:space="preserve">      “两庭”建设</t>
  </si>
  <si>
    <t xml:space="preserve">      其他法院支出</t>
  </si>
  <si>
    <t xml:space="preserve">    司法</t>
  </si>
  <si>
    <t xml:space="preserve">      基层司法业务</t>
  </si>
  <si>
    <t xml:space="preserve">      普法宣传</t>
  </si>
  <si>
    <t xml:space="preserve">      律师公证管理</t>
  </si>
  <si>
    <t xml:space="preserve">      法律援助</t>
  </si>
  <si>
    <t xml:space="preserve">      国家统一法律职业资格考试</t>
  </si>
  <si>
    <t xml:space="preserve">      仲裁</t>
  </si>
  <si>
    <t xml:space="preserve">      社区矫正</t>
  </si>
  <si>
    <t xml:space="preserve">      司法鉴定</t>
  </si>
  <si>
    <t xml:space="preserve">      法制建设</t>
  </si>
  <si>
    <t xml:space="preserve">      其他司法支出</t>
  </si>
  <si>
    <t xml:space="preserve">    监狱</t>
  </si>
  <si>
    <t xml:space="preserve">      犯人生活</t>
  </si>
  <si>
    <t xml:space="preserve">      犯人改造</t>
  </si>
  <si>
    <t xml:space="preserve">      狱政设施建设</t>
  </si>
  <si>
    <t xml:space="preserve">      其他监狱支出</t>
  </si>
  <si>
    <t xml:space="preserve">    强制隔离戒毒</t>
  </si>
  <si>
    <t xml:space="preserve">      强制隔离戒毒人员生活</t>
  </si>
  <si>
    <t xml:space="preserve">      强制隔离戒毒人员教育</t>
  </si>
  <si>
    <t xml:space="preserve">      所政设施建设</t>
  </si>
  <si>
    <t xml:space="preserve">      其他强制隔离戒毒支出</t>
  </si>
  <si>
    <t xml:space="preserve">    国家保密</t>
  </si>
  <si>
    <t xml:space="preserve">      保密技术</t>
  </si>
  <si>
    <t xml:space="preserve">      保密管理</t>
  </si>
  <si>
    <t xml:space="preserve">      其他国家保密支出</t>
  </si>
  <si>
    <t xml:space="preserve">    缉私警察</t>
  </si>
  <si>
    <t xml:space="preserve">      缉私业务</t>
  </si>
  <si>
    <t xml:space="preserve">      其他缉私警察支出</t>
  </si>
  <si>
    <t xml:space="preserve">    其他公共安全支出</t>
  </si>
  <si>
    <t xml:space="preserve">      其他公共安全支出</t>
  </si>
  <si>
    <t>五、教育支出</t>
  </si>
  <si>
    <t xml:space="preserve">    教育管理事务</t>
  </si>
  <si>
    <t xml:space="preserve">      其他教育管理事务支出</t>
  </si>
  <si>
    <t xml:space="preserve">    普通教育</t>
  </si>
  <si>
    <t xml:space="preserve">      学前教育</t>
  </si>
  <si>
    <t xml:space="preserve">      小学教育</t>
  </si>
  <si>
    <t xml:space="preserve">      初中教育</t>
  </si>
  <si>
    <t xml:space="preserve">      高中教育</t>
  </si>
  <si>
    <t xml:space="preserve">      高等教育</t>
  </si>
  <si>
    <t xml:space="preserve">      化解农村义务教育债务支出</t>
  </si>
  <si>
    <t xml:space="preserve">      化解普通高中债务支出</t>
  </si>
  <si>
    <t xml:space="preserve">      其他普通教育支出</t>
  </si>
  <si>
    <t xml:space="preserve">    职业教育</t>
  </si>
  <si>
    <t xml:space="preserve">      初等职业教育</t>
  </si>
  <si>
    <t xml:space="preserve">      中专教育</t>
  </si>
  <si>
    <t xml:space="preserve">      技校教育</t>
  </si>
  <si>
    <t xml:space="preserve">      职业高中教育</t>
  </si>
  <si>
    <t xml:space="preserve">      高等职业教育</t>
  </si>
  <si>
    <t xml:space="preserve">      其他职业教育支出</t>
  </si>
  <si>
    <t xml:space="preserve">    成人教育</t>
  </si>
  <si>
    <t xml:space="preserve">      成人初等教育</t>
  </si>
  <si>
    <t xml:space="preserve">      成人中等教育</t>
  </si>
  <si>
    <t xml:space="preserve">      成人高等教育</t>
  </si>
  <si>
    <t xml:space="preserve">      成人广播电视教育</t>
  </si>
  <si>
    <t xml:space="preserve">      其他成人教育支出</t>
  </si>
  <si>
    <t xml:space="preserve">    广播电视教育</t>
  </si>
  <si>
    <t xml:space="preserve">      广播电视学校</t>
  </si>
  <si>
    <t xml:space="preserve">      教育电视台</t>
  </si>
  <si>
    <t xml:space="preserve">      其他广播电视教育支出</t>
  </si>
  <si>
    <t xml:space="preserve">    留学教育</t>
  </si>
  <si>
    <t xml:space="preserve">      出国留学教育</t>
  </si>
  <si>
    <t xml:space="preserve">      来华留学教育</t>
  </si>
  <si>
    <t xml:space="preserve">      其他留学教育支出</t>
  </si>
  <si>
    <t xml:space="preserve">    特殊教育</t>
  </si>
  <si>
    <t xml:space="preserve">      特殊学校教育</t>
  </si>
  <si>
    <t xml:space="preserve">      工读学校教育</t>
  </si>
  <si>
    <t xml:space="preserve">      其他特殊教育支出</t>
  </si>
  <si>
    <t xml:space="preserve">    进修及培训</t>
  </si>
  <si>
    <t xml:space="preserve">      教师进修</t>
  </si>
  <si>
    <t xml:space="preserve">      干部教育</t>
  </si>
  <si>
    <t xml:space="preserve">      培训支出</t>
  </si>
  <si>
    <t xml:space="preserve">      退役士兵能力提升</t>
  </si>
  <si>
    <t xml:space="preserve">      其他进修及培训</t>
  </si>
  <si>
    <t xml:space="preserve">    教育费附加安排的支出</t>
  </si>
  <si>
    <t xml:space="preserve">      农村中小学校舍建设</t>
  </si>
  <si>
    <t xml:space="preserve">      农村中小学教学设施</t>
  </si>
  <si>
    <t xml:space="preserve">      城市中小学校舍建设</t>
  </si>
  <si>
    <t xml:space="preserve">      城市中小学教学设施</t>
  </si>
  <si>
    <t xml:space="preserve">      中等职业学校教学设施</t>
  </si>
  <si>
    <t xml:space="preserve">      其他教育费附加安排的支出</t>
  </si>
  <si>
    <t xml:space="preserve">    其他教育支出</t>
  </si>
  <si>
    <t xml:space="preserve">      其他教育支出</t>
  </si>
  <si>
    <t>六、科学技术支出</t>
  </si>
  <si>
    <t xml:space="preserve">    科学技术管理事务</t>
  </si>
  <si>
    <t xml:space="preserve">      其他科学技术管理事务支出</t>
  </si>
  <si>
    <t xml:space="preserve">    基础研究</t>
  </si>
  <si>
    <t xml:space="preserve">      机构运行</t>
  </si>
  <si>
    <t xml:space="preserve">      重点基础研究规划</t>
  </si>
  <si>
    <t xml:space="preserve">      自然科学基金</t>
  </si>
  <si>
    <t xml:space="preserve">      重点实验室及相关设施</t>
  </si>
  <si>
    <t xml:space="preserve">      重大科学工程</t>
  </si>
  <si>
    <t xml:space="preserve">      专项基础科研</t>
  </si>
  <si>
    <t xml:space="preserve">      专项技术基础</t>
  </si>
  <si>
    <t xml:space="preserve">      其他基础研究支出</t>
  </si>
  <si>
    <t xml:space="preserve">    应用研究</t>
  </si>
  <si>
    <t xml:space="preserve">      社会公益研究</t>
  </si>
  <si>
    <t xml:space="preserve">      高技术研究</t>
  </si>
  <si>
    <t xml:space="preserve">      专项科研试制</t>
  </si>
  <si>
    <t xml:space="preserve">      其他应用研究支出</t>
  </si>
  <si>
    <t xml:space="preserve">    技术研究与开发</t>
  </si>
  <si>
    <t xml:space="preserve">      应用技术研究与开发</t>
  </si>
  <si>
    <t xml:space="preserve">      产业技术研究与开发</t>
  </si>
  <si>
    <t xml:space="preserve">      科技成果转化与扩散</t>
  </si>
  <si>
    <t xml:space="preserve">      其他技术研究与开发支出</t>
  </si>
  <si>
    <t xml:space="preserve">    科技条件与服务</t>
  </si>
  <si>
    <t xml:space="preserve">      技术创新服务体系</t>
  </si>
  <si>
    <t xml:space="preserve">      科技条件专项</t>
  </si>
  <si>
    <t xml:space="preserve">      其他科技条件与服务支出</t>
  </si>
  <si>
    <t xml:space="preserve">    社会科学</t>
  </si>
  <si>
    <t xml:space="preserve">      社会科学研究机构</t>
  </si>
  <si>
    <t xml:space="preserve">      社会科学研究</t>
  </si>
  <si>
    <t xml:space="preserve">      社科基金支出</t>
  </si>
  <si>
    <t xml:space="preserve">      其他社会科学支出</t>
  </si>
  <si>
    <t xml:space="preserve">    科学技术普及</t>
  </si>
  <si>
    <t xml:space="preserve">      科普活动</t>
  </si>
  <si>
    <t xml:space="preserve">      青少年科技活动</t>
  </si>
  <si>
    <t xml:space="preserve">      学术交流活动</t>
  </si>
  <si>
    <t xml:space="preserve">      科技馆站</t>
  </si>
  <si>
    <t xml:space="preserve">      其他科学技术普及支出</t>
  </si>
  <si>
    <t xml:space="preserve">    科技交流与合作</t>
  </si>
  <si>
    <t xml:space="preserve">      国际交流与合作</t>
  </si>
  <si>
    <t xml:space="preserve">      重大科技合作项目</t>
  </si>
  <si>
    <t xml:space="preserve">      其他科技交流与合作支出</t>
  </si>
  <si>
    <t xml:space="preserve">    科技重大项目</t>
  </si>
  <si>
    <t xml:space="preserve">      科技重大专项</t>
  </si>
  <si>
    <t xml:space="preserve">      重点研发计划</t>
  </si>
  <si>
    <t xml:space="preserve">    其他科学技术支出</t>
  </si>
  <si>
    <t xml:space="preserve">      科技奖励</t>
  </si>
  <si>
    <t xml:space="preserve">      核应急</t>
  </si>
  <si>
    <t xml:space="preserve">      转制科研机构</t>
  </si>
  <si>
    <t xml:space="preserve">      其他科学技术支出</t>
  </si>
  <si>
    <t>七、文化旅游体育与传媒支出</t>
  </si>
  <si>
    <t xml:space="preserve">    文化和旅游</t>
  </si>
  <si>
    <t xml:space="preserve">      图书馆</t>
  </si>
  <si>
    <t xml:space="preserve">      文化展示及纪念机构</t>
  </si>
  <si>
    <t xml:space="preserve">      艺术表演场所</t>
  </si>
  <si>
    <t xml:space="preserve">      艺术表演团体</t>
  </si>
  <si>
    <t xml:space="preserve">      文化活动</t>
  </si>
  <si>
    <t xml:space="preserve">      群众文化</t>
  </si>
  <si>
    <t xml:space="preserve">      文化和旅游交流与合作</t>
  </si>
  <si>
    <t xml:space="preserve">      文化创作与保护</t>
  </si>
  <si>
    <t xml:space="preserve">      文化和旅游市场管理</t>
  </si>
  <si>
    <t xml:space="preserve">      旅游宣传</t>
  </si>
  <si>
    <t xml:space="preserve">      旅游行业业务管理</t>
  </si>
  <si>
    <t xml:space="preserve">      其他文化和旅游支出</t>
  </si>
  <si>
    <t xml:space="preserve">    文物</t>
  </si>
  <si>
    <t xml:space="preserve">      文物保护</t>
  </si>
  <si>
    <t xml:space="preserve">      博物馆</t>
  </si>
  <si>
    <t xml:space="preserve">      历史名城与古迹</t>
  </si>
  <si>
    <t xml:space="preserve">      其他文物支出</t>
  </si>
  <si>
    <t xml:space="preserve">    体育</t>
  </si>
  <si>
    <t xml:space="preserve">      运动项目管理</t>
  </si>
  <si>
    <t xml:space="preserve">      体育竞赛</t>
  </si>
  <si>
    <t xml:space="preserve">      体育训练</t>
  </si>
  <si>
    <t xml:space="preserve">      体育场馆</t>
  </si>
  <si>
    <t xml:space="preserve">      群众体育</t>
  </si>
  <si>
    <t xml:space="preserve">      体育交流与合作</t>
  </si>
  <si>
    <t xml:space="preserve">      其他体育支出</t>
  </si>
  <si>
    <t xml:space="preserve">    新闻出版电影</t>
  </si>
  <si>
    <t xml:space="preserve">      一般行政管理实务</t>
  </si>
  <si>
    <t xml:space="preserve">      新闻通讯</t>
  </si>
  <si>
    <t xml:space="preserve">      出版发行</t>
  </si>
  <si>
    <t xml:space="preserve">      版权管理</t>
  </si>
  <si>
    <t xml:space="preserve">      电影</t>
  </si>
  <si>
    <t xml:space="preserve">      其他新闻出版电影支出</t>
  </si>
  <si>
    <t xml:space="preserve">    广播电视</t>
  </si>
  <si>
    <t xml:space="preserve">      广播</t>
  </si>
  <si>
    <t xml:space="preserve">      电视</t>
  </si>
  <si>
    <t xml:space="preserve">      其他广播电视支出</t>
  </si>
  <si>
    <t xml:space="preserve">    其他文化体育与传媒支出</t>
  </si>
  <si>
    <t xml:space="preserve">      宣传文化发展专项支出</t>
  </si>
  <si>
    <t xml:space="preserve">      文化产业发展专项支出</t>
  </si>
  <si>
    <t xml:space="preserve">      其他文化体育与传媒支出</t>
  </si>
  <si>
    <t>八、社会保障和就业支出</t>
  </si>
  <si>
    <t xml:space="preserve">    人力资源和社会保障管理事务</t>
  </si>
  <si>
    <t xml:space="preserve">      综合业务管理</t>
  </si>
  <si>
    <t xml:space="preserve">      劳动保障监察</t>
  </si>
  <si>
    <t xml:space="preserve">      就业管理事务</t>
  </si>
  <si>
    <t xml:space="preserve">      社会保险业务管理事务</t>
  </si>
  <si>
    <t xml:space="preserve">      社会保险经办机构</t>
  </si>
  <si>
    <t xml:space="preserve">      劳动关系和维权</t>
  </si>
  <si>
    <t xml:space="preserve">      公共就业服务和职业技能鉴定机构</t>
  </si>
  <si>
    <t xml:space="preserve">      劳动人事争议调解仲裁</t>
  </si>
  <si>
    <t xml:space="preserve">      其他人力资源和社会保障管理事务支出</t>
  </si>
  <si>
    <t xml:space="preserve">    民政管理事务</t>
  </si>
  <si>
    <t xml:space="preserve">      民间组织管理</t>
  </si>
  <si>
    <t xml:space="preserve">      行政区划和地名管理</t>
  </si>
  <si>
    <t xml:space="preserve">      基层政权和社区建设</t>
  </si>
  <si>
    <t xml:space="preserve">      其他民政管理事务支出</t>
  </si>
  <si>
    <t xml:space="preserve">    补充全国社会保障基金</t>
  </si>
  <si>
    <t xml:space="preserve">      用一般公共预算补充基金</t>
  </si>
  <si>
    <t xml:space="preserve">    行政事业单位离退休</t>
  </si>
  <si>
    <t xml:space="preserve">      归口管理的行政单位离退休</t>
  </si>
  <si>
    <t xml:space="preserve">      事业单位离退休</t>
  </si>
  <si>
    <t xml:space="preserve">      离退休人员管理机构</t>
  </si>
  <si>
    <t xml:space="preserve">      未归口管理的行政单位离退休</t>
  </si>
  <si>
    <t xml:space="preserve">      机关事业单位基本养老保险缴费支出</t>
  </si>
  <si>
    <t xml:space="preserve">      机关事业单位职业年金缴费支出</t>
  </si>
  <si>
    <t xml:space="preserve">      对机关事业单位基本养老保险基金的补助</t>
  </si>
  <si>
    <t xml:space="preserve">      其他行政事业单位离退休支出</t>
  </si>
  <si>
    <t xml:space="preserve">    企业改革补助</t>
  </si>
  <si>
    <t xml:space="preserve">      企业关闭破产补助</t>
  </si>
  <si>
    <t xml:space="preserve">      厂办大集体改革补助</t>
  </si>
  <si>
    <t xml:space="preserve">      其他企业改革发展补助</t>
  </si>
  <si>
    <t xml:space="preserve">    就业补助</t>
  </si>
  <si>
    <t xml:space="preserve">      就业创业服务补贴</t>
  </si>
  <si>
    <t xml:space="preserve">      职业培训补贴</t>
  </si>
  <si>
    <t xml:space="preserve">      社会保险补贴</t>
  </si>
  <si>
    <t xml:space="preserve">      公益性岗位补贴</t>
  </si>
  <si>
    <t xml:space="preserve">      职业技能鉴定补贴</t>
  </si>
  <si>
    <t xml:space="preserve">      就业见习补贴</t>
  </si>
  <si>
    <t xml:space="preserve">      高技能人才培养补助</t>
  </si>
  <si>
    <t xml:space="preserve">      求职创业补贴</t>
  </si>
  <si>
    <t xml:space="preserve">      其他就业补助支出</t>
  </si>
  <si>
    <t xml:space="preserve">    抚恤</t>
  </si>
  <si>
    <t xml:space="preserve">      死亡抚恤</t>
  </si>
  <si>
    <t xml:space="preserve">      伤残抚恤</t>
  </si>
  <si>
    <t xml:space="preserve">      在乡复员、退伍军人生活补助</t>
  </si>
  <si>
    <t xml:space="preserve">      优抚事业单位支出</t>
  </si>
  <si>
    <t xml:space="preserve">      义务兵优待</t>
  </si>
  <si>
    <t xml:space="preserve">      农村籍退役士兵老年生活补助</t>
  </si>
  <si>
    <t xml:space="preserve">      其他优抚支出</t>
  </si>
  <si>
    <t xml:space="preserve">    退役安置</t>
  </si>
  <si>
    <t xml:space="preserve">      退役士兵安置</t>
  </si>
  <si>
    <t xml:space="preserve">      军队移交政府的离退休人员安置</t>
  </si>
  <si>
    <t xml:space="preserve">      军队移交政府离退休干部管理机构</t>
  </si>
  <si>
    <t xml:space="preserve">      退役士兵管理教育</t>
  </si>
  <si>
    <t xml:space="preserve">      军队转业干部安置</t>
  </si>
  <si>
    <t xml:space="preserve">      其他退役安置支出</t>
  </si>
  <si>
    <t xml:space="preserve">    社会福利</t>
  </si>
  <si>
    <t xml:space="preserve">      儿童福利</t>
  </si>
  <si>
    <t xml:space="preserve">      老年福利</t>
  </si>
  <si>
    <t xml:space="preserve">      假肢矫形</t>
  </si>
  <si>
    <t xml:space="preserve">      殡葬</t>
  </si>
  <si>
    <t xml:space="preserve">      社会福利事业单位</t>
  </si>
  <si>
    <t xml:space="preserve">      其他社会福利支出</t>
  </si>
  <si>
    <t xml:space="preserve">    残疾人事业</t>
  </si>
  <si>
    <t xml:space="preserve">      残疾人康复</t>
  </si>
  <si>
    <t xml:space="preserve">      残疾人就业和扶贫</t>
  </si>
  <si>
    <t xml:space="preserve">      残疾人体育</t>
  </si>
  <si>
    <t xml:space="preserve">      残疾人生活和护理补贴</t>
  </si>
  <si>
    <t xml:space="preserve">      其他残疾人事业支出</t>
  </si>
  <si>
    <t xml:space="preserve">    红十字事业</t>
  </si>
  <si>
    <t xml:space="preserve">      其他红十字事业支出</t>
  </si>
  <si>
    <t xml:space="preserve">    最低生活保障</t>
  </si>
  <si>
    <t xml:space="preserve">      城市最低生活保障金支出</t>
  </si>
  <si>
    <t xml:space="preserve">      农村最低生活保障金支出</t>
  </si>
  <si>
    <t xml:space="preserve">    临时救助</t>
  </si>
  <si>
    <t xml:space="preserve">      临时救助支出</t>
  </si>
  <si>
    <t xml:space="preserve">      流浪乞讨人员救助支出</t>
  </si>
  <si>
    <t xml:space="preserve">    特困人员救助供养</t>
  </si>
  <si>
    <t xml:space="preserve">      城市特困人员救助供养支出</t>
  </si>
  <si>
    <t xml:space="preserve">      农村特困人员救助供养支出</t>
  </si>
  <si>
    <t xml:space="preserve">    补充道路交通事故社会救助基金</t>
  </si>
  <si>
    <t xml:space="preserve">      交强险增值税补助基金支出</t>
  </si>
  <si>
    <t xml:space="preserve">      交强险罚款收入补助基金支出</t>
  </si>
  <si>
    <t xml:space="preserve">    其他生活救助</t>
  </si>
  <si>
    <t xml:space="preserve">      其他城市生活救助</t>
  </si>
  <si>
    <t xml:space="preserve">      其他农村生活救助</t>
  </si>
  <si>
    <t xml:space="preserve">    财政对基本养老保险基金的补助</t>
  </si>
  <si>
    <t xml:space="preserve">      财政对企业职工基本养老保险基金的补助</t>
  </si>
  <si>
    <t xml:space="preserve">      财政对城乡居民基本养老保险基金的补助</t>
  </si>
  <si>
    <t xml:space="preserve">      财政对其他基本养老保险基金的补助</t>
  </si>
  <si>
    <t xml:space="preserve">    财政对其他社会保险基金的补助</t>
  </si>
  <si>
    <t xml:space="preserve">      财政对失业保险基金的补助</t>
  </si>
  <si>
    <t xml:space="preserve">      财政对工伤保险基金的补助</t>
  </si>
  <si>
    <t xml:space="preserve">      财政对生育保险基金的补助</t>
  </si>
  <si>
    <t xml:space="preserve">      其他财政对社会保险基金的补助</t>
  </si>
  <si>
    <t xml:space="preserve">    退役军人管理事务</t>
  </si>
  <si>
    <t xml:space="preserve">      拥军优属</t>
  </si>
  <si>
    <t xml:space="preserve">      部队供应</t>
  </si>
  <si>
    <t xml:space="preserve">      其他退役军人事务管理支出</t>
  </si>
  <si>
    <t xml:space="preserve">    其他社会保障和就业支出</t>
  </si>
  <si>
    <t>九、卫生健康支出</t>
  </si>
  <si>
    <t xml:space="preserve">    卫生健康管理事务</t>
  </si>
  <si>
    <t xml:space="preserve">      其他卫生健康管理事务支出</t>
  </si>
  <si>
    <t xml:space="preserve">    公立医院</t>
  </si>
  <si>
    <t xml:space="preserve">      综合医院</t>
  </si>
  <si>
    <t xml:space="preserve">      中医（民族）医院</t>
  </si>
  <si>
    <t xml:space="preserve">      传染病医院</t>
  </si>
  <si>
    <t xml:space="preserve">      职业病防治医院</t>
  </si>
  <si>
    <t xml:space="preserve">      精神病医院</t>
  </si>
  <si>
    <t xml:space="preserve">      妇产医院</t>
  </si>
  <si>
    <t xml:space="preserve">      儿童医院</t>
  </si>
  <si>
    <t xml:space="preserve">      其他专科医院</t>
  </si>
  <si>
    <t xml:space="preserve">      福利医院</t>
  </si>
  <si>
    <t xml:space="preserve">      行业医院</t>
  </si>
  <si>
    <t xml:space="preserve">      处理医疗欠费</t>
  </si>
  <si>
    <t xml:space="preserve">      其他公立医院支出</t>
  </si>
  <si>
    <t xml:space="preserve">    基层医疗卫生机构</t>
  </si>
  <si>
    <t xml:space="preserve">      城市社区卫生机构</t>
  </si>
  <si>
    <t xml:space="preserve">      乡镇卫生院</t>
  </si>
  <si>
    <t xml:space="preserve">      其他基层医疗卫生机构支出</t>
  </si>
  <si>
    <t xml:space="preserve">    公共卫生</t>
  </si>
  <si>
    <t xml:space="preserve">      疾病预防控制机构</t>
  </si>
  <si>
    <t xml:space="preserve">      卫生监督机构</t>
  </si>
  <si>
    <t xml:space="preserve">      妇幼保健机构</t>
  </si>
  <si>
    <t xml:space="preserve">      精神卫生机构</t>
  </si>
  <si>
    <t xml:space="preserve">      应急救治机构</t>
  </si>
  <si>
    <t xml:space="preserve">      采供血机构</t>
  </si>
  <si>
    <t xml:space="preserve">      其他专业公共卫生机构</t>
  </si>
  <si>
    <t xml:space="preserve">      基本公共卫生服务</t>
  </si>
  <si>
    <t xml:space="preserve">      重大公共卫生专项</t>
  </si>
  <si>
    <t xml:space="preserve">      突发公共卫生事件应急处理</t>
  </si>
  <si>
    <t xml:space="preserve">      其他公共卫生支出</t>
  </si>
  <si>
    <t xml:space="preserve">    中医药</t>
  </si>
  <si>
    <t xml:space="preserve">      中医（民族医）药专项</t>
  </si>
  <si>
    <t xml:space="preserve">      其他中医药支出</t>
  </si>
  <si>
    <t xml:space="preserve">    计划生育事务</t>
  </si>
  <si>
    <t xml:space="preserve">      计划生育机构</t>
  </si>
  <si>
    <t xml:space="preserve">      计划生育服务</t>
  </si>
  <si>
    <t xml:space="preserve">      其他计划生育事务支出</t>
  </si>
  <si>
    <t xml:space="preserve">    行政事业单位医疗</t>
  </si>
  <si>
    <t xml:space="preserve">      行政单位医疗</t>
  </si>
  <si>
    <t xml:space="preserve">      事业单位医疗</t>
  </si>
  <si>
    <t xml:space="preserve">      公务员医疗补助</t>
  </si>
  <si>
    <t xml:space="preserve">      其他行政事业单位医疗支出</t>
  </si>
  <si>
    <t xml:space="preserve">    财政对基本医疗保险基金的补助</t>
  </si>
  <si>
    <t xml:space="preserve">      财政对职工基本医疗保险基金的补助</t>
  </si>
  <si>
    <t xml:space="preserve">      财政对城乡居民基本医疗保险基金的补助</t>
  </si>
  <si>
    <t xml:space="preserve">      财政对其他基本医疗保险基金的补助</t>
  </si>
  <si>
    <t xml:space="preserve">    医疗救助</t>
  </si>
  <si>
    <t xml:space="preserve">      城乡医疗救助</t>
  </si>
  <si>
    <t xml:space="preserve">      疾病应急救助</t>
  </si>
  <si>
    <t xml:space="preserve">      其他医疗救助支出</t>
  </si>
  <si>
    <t xml:space="preserve">    优抚对象医疗</t>
  </si>
  <si>
    <t xml:space="preserve">      优抚对象医疗补助</t>
  </si>
  <si>
    <t xml:space="preserve">      其他优抚对象医疗支出</t>
  </si>
  <si>
    <t xml:space="preserve">    医疗保障管理事务</t>
  </si>
  <si>
    <t xml:space="preserve">      医疗保障政策管理</t>
  </si>
  <si>
    <t xml:space="preserve">      医疗保障经办事务</t>
  </si>
  <si>
    <t xml:space="preserve">      其他医疗保障管理事务支出</t>
  </si>
  <si>
    <t xml:space="preserve">    老龄卫生健康事务</t>
  </si>
  <si>
    <t xml:space="preserve">      老龄卫生健康事务</t>
  </si>
  <si>
    <t xml:space="preserve">    其他卫生健康支出</t>
  </si>
  <si>
    <t xml:space="preserve">      其他卫生健康支出</t>
  </si>
  <si>
    <t>十、节能环保支出</t>
  </si>
  <si>
    <t xml:space="preserve">    环境保护管理事务</t>
  </si>
  <si>
    <t xml:space="preserve">      生态环境保护宣传</t>
  </si>
  <si>
    <t xml:space="preserve">      环境保护法规、规划及标准</t>
  </si>
  <si>
    <t xml:space="preserve">      生态环境国际合作及履约</t>
  </si>
  <si>
    <t xml:space="preserve">      生态环境保护行政许可</t>
  </si>
  <si>
    <t xml:space="preserve">      其他环境保护管理事务支出</t>
  </si>
  <si>
    <t xml:space="preserve">    环境监测与监察</t>
  </si>
  <si>
    <t xml:space="preserve">      建设项目环评审查与监督</t>
  </si>
  <si>
    <t xml:space="preserve">      核与辐射安全监督</t>
  </si>
  <si>
    <t xml:space="preserve">      其他环境监测与监察支出</t>
  </si>
  <si>
    <t xml:space="preserve">    污染防治</t>
  </si>
  <si>
    <t xml:space="preserve">      大气</t>
  </si>
  <si>
    <t xml:space="preserve">      水体</t>
  </si>
  <si>
    <t xml:space="preserve">      噪声</t>
  </si>
  <si>
    <t xml:space="preserve">      固体废弃物与化学品</t>
  </si>
  <si>
    <t xml:space="preserve">      放射源和放射性废物监管</t>
  </si>
  <si>
    <t xml:space="preserve">      辐射</t>
  </si>
  <si>
    <t xml:space="preserve">      其他污染防治支出</t>
  </si>
  <si>
    <t xml:space="preserve">    自然生态保护</t>
  </si>
  <si>
    <t xml:space="preserve">      生态保护</t>
  </si>
  <si>
    <t xml:space="preserve">      农村环境保护</t>
  </si>
  <si>
    <t xml:space="preserve">      自然保护区</t>
  </si>
  <si>
    <t xml:space="preserve">      生物及物种资源保护</t>
  </si>
  <si>
    <t xml:space="preserve">      其他自然生态保护支出</t>
  </si>
  <si>
    <t xml:space="preserve">    天然林保护</t>
  </si>
  <si>
    <t xml:space="preserve">      森林管护</t>
  </si>
  <si>
    <t xml:space="preserve">      社会保险补助</t>
  </si>
  <si>
    <t xml:space="preserve">      政策性社会性支出补助</t>
  </si>
  <si>
    <t xml:space="preserve">      天然林保护工程建设</t>
  </si>
  <si>
    <t xml:space="preserve">      停伐补助</t>
  </si>
  <si>
    <t xml:space="preserve">      其他天然林保护支出</t>
  </si>
  <si>
    <t xml:space="preserve">    退耕还林</t>
  </si>
  <si>
    <t xml:space="preserve">      退耕现金</t>
  </si>
  <si>
    <t xml:space="preserve">      退耕还林粮食折现补贴</t>
  </si>
  <si>
    <t xml:space="preserve">      退耕还林粮食费用补贴</t>
  </si>
  <si>
    <t xml:space="preserve">      退耕还林工程建设</t>
  </si>
  <si>
    <t xml:space="preserve">      其他退耕还林支出</t>
  </si>
  <si>
    <t xml:space="preserve">    风沙荒漠治理</t>
  </si>
  <si>
    <t xml:space="preserve">      京津风沙源治理工程建设</t>
  </si>
  <si>
    <t xml:space="preserve">      其他风沙荒漠治理支出</t>
  </si>
  <si>
    <t xml:space="preserve">    退牧还草</t>
  </si>
  <si>
    <t xml:space="preserve">      退牧还草工程建设</t>
  </si>
  <si>
    <t xml:space="preserve">      其他退牧还草支出</t>
  </si>
  <si>
    <t xml:space="preserve">    已垦草原退耕还草</t>
  </si>
  <si>
    <t xml:space="preserve">      已垦草原退耕还草</t>
  </si>
  <si>
    <t xml:space="preserve">    能源节约利用</t>
  </si>
  <si>
    <t xml:space="preserve">      能源节约利用</t>
  </si>
  <si>
    <t xml:space="preserve">    污染减排</t>
  </si>
  <si>
    <t xml:space="preserve">      生态环境监测与信息</t>
  </si>
  <si>
    <t xml:space="preserve">      生态环境执法监察</t>
  </si>
  <si>
    <t xml:space="preserve">      减排专项支出</t>
  </si>
  <si>
    <t xml:space="preserve">      清洁生产专项支出</t>
  </si>
  <si>
    <t xml:space="preserve">      其他污染减排支出</t>
  </si>
  <si>
    <t xml:space="preserve">    可再生能源</t>
  </si>
  <si>
    <t xml:space="preserve">      可再生能源</t>
  </si>
  <si>
    <t xml:space="preserve">    循环经济</t>
  </si>
  <si>
    <t xml:space="preserve">      循环经济</t>
  </si>
  <si>
    <t xml:space="preserve">    能源管理事务</t>
  </si>
  <si>
    <t xml:space="preserve">      能源预测预警</t>
  </si>
  <si>
    <t xml:space="preserve">      能源战略规划与实施</t>
  </si>
  <si>
    <t xml:space="preserve">      能源科技装备</t>
  </si>
  <si>
    <t xml:space="preserve">      能源行业管理</t>
  </si>
  <si>
    <t xml:space="preserve">      能源管理</t>
  </si>
  <si>
    <t xml:space="preserve">      石油储备发展管理</t>
  </si>
  <si>
    <t xml:space="preserve">      能源调查</t>
  </si>
  <si>
    <t xml:space="preserve">      农村电网建设</t>
  </si>
  <si>
    <t xml:space="preserve">      其他能源管理事务支出</t>
  </si>
  <si>
    <t xml:space="preserve">    其他节能环保支出</t>
  </si>
  <si>
    <t xml:space="preserve">      其他节能环保支出</t>
  </si>
  <si>
    <t>十一、城乡社区支出</t>
  </si>
  <si>
    <t xml:space="preserve">      城乡社区管理事务</t>
  </si>
  <si>
    <t xml:space="preserve">        行政运行</t>
  </si>
  <si>
    <t xml:space="preserve">        一般行政管理事务</t>
  </si>
  <si>
    <t xml:space="preserve">        机关服务</t>
  </si>
  <si>
    <t xml:space="preserve">        城管执法</t>
  </si>
  <si>
    <t xml:space="preserve">        工程建设国家标准规范编制与监管</t>
  </si>
  <si>
    <t xml:space="preserve">        工程建设管理</t>
  </si>
  <si>
    <t xml:space="preserve">        市政公用行业市场监管</t>
  </si>
  <si>
    <t xml:space="preserve">        住宅建设与房地产市场监管</t>
  </si>
  <si>
    <t xml:space="preserve">        执业资格注册、资质审查</t>
  </si>
  <si>
    <t xml:space="preserve">        其他城乡社区管理事务支出</t>
  </si>
  <si>
    <t xml:space="preserve">      城乡社区规划与管理</t>
  </si>
  <si>
    <t xml:space="preserve">      城乡社区公共设施</t>
  </si>
  <si>
    <t xml:space="preserve">        小城镇基础设施建设</t>
  </si>
  <si>
    <t xml:space="preserve">        其他城乡社区公共设施支出</t>
  </si>
  <si>
    <t xml:space="preserve">      城乡社区环境卫生</t>
  </si>
  <si>
    <t xml:space="preserve">      建设市场管理与监督</t>
  </si>
  <si>
    <t xml:space="preserve">      其他城乡社区支出</t>
  </si>
  <si>
    <t>十二、农林水支出</t>
  </si>
  <si>
    <t xml:space="preserve">      农业</t>
  </si>
  <si>
    <t xml:space="preserve">        事业运行</t>
  </si>
  <si>
    <t xml:space="preserve">        农垦运行</t>
  </si>
  <si>
    <t xml:space="preserve">        科技转化与推广服务</t>
  </si>
  <si>
    <t xml:space="preserve">        病虫害控制</t>
  </si>
  <si>
    <t xml:space="preserve">        农产品质量安全</t>
  </si>
  <si>
    <t xml:space="preserve">        执法监管</t>
  </si>
  <si>
    <t xml:space="preserve">        统计监测与信息服务</t>
  </si>
  <si>
    <t xml:space="preserve">        农业行业业务管理</t>
  </si>
  <si>
    <t xml:space="preserve">        对外交流与合作</t>
  </si>
  <si>
    <t xml:space="preserve">        防灾救灾</t>
  </si>
  <si>
    <t xml:space="preserve">        稳定农民收入补贴</t>
  </si>
  <si>
    <t xml:space="preserve">        农业结构调整补贴</t>
  </si>
  <si>
    <t xml:space="preserve">        农业生产支持补贴</t>
  </si>
  <si>
    <t xml:space="preserve">        农业组织化与产业化经营</t>
  </si>
  <si>
    <t xml:space="preserve">        农产品加工与促销</t>
  </si>
  <si>
    <t xml:space="preserve">        农村公益事业</t>
  </si>
  <si>
    <t xml:space="preserve">        农业资源保护修复与利用</t>
  </si>
  <si>
    <t xml:space="preserve">        农村道路建设</t>
  </si>
  <si>
    <t xml:space="preserve">        成品油价格改革对渔业的补贴</t>
  </si>
  <si>
    <t xml:space="preserve">        对高校毕业生到基层任职补助</t>
  </si>
  <si>
    <t xml:space="preserve">        其他农业支出</t>
  </si>
  <si>
    <t xml:space="preserve">      林业和草原</t>
  </si>
  <si>
    <t xml:space="preserve">        事业机构</t>
  </si>
  <si>
    <t xml:space="preserve">        森林培育</t>
  </si>
  <si>
    <t xml:space="preserve">        技术推广与转化</t>
  </si>
  <si>
    <t xml:space="preserve">        森林资源管理</t>
  </si>
  <si>
    <t xml:space="preserve">        森林生态效益补偿</t>
  </si>
  <si>
    <t xml:space="preserve">        自然保护区等管理</t>
  </si>
  <si>
    <t xml:space="preserve">        动植物保护</t>
  </si>
  <si>
    <t xml:space="preserve">        湿地保护</t>
  </si>
  <si>
    <t xml:space="preserve">        执法与监督</t>
  </si>
  <si>
    <t xml:space="preserve">        防沙治沙</t>
  </si>
  <si>
    <t xml:space="preserve">        对外合作与交流</t>
  </si>
  <si>
    <t xml:space="preserve">        产业化管理</t>
  </si>
  <si>
    <t xml:space="preserve">        信息管理</t>
  </si>
  <si>
    <t xml:space="preserve">        林区公共支出</t>
  </si>
  <si>
    <t xml:space="preserve">        贷款贴息</t>
  </si>
  <si>
    <t xml:space="preserve">        成品油价格改革对林业的补贴</t>
  </si>
  <si>
    <t xml:space="preserve">        防灾减灾</t>
  </si>
  <si>
    <t xml:space="preserve">        国家公园</t>
  </si>
  <si>
    <t xml:space="preserve">        草原管理</t>
  </si>
  <si>
    <t xml:space="preserve">        行业业务管理</t>
  </si>
  <si>
    <t xml:space="preserve">        其他林业和草原支出</t>
  </si>
  <si>
    <t xml:space="preserve">      水利</t>
  </si>
  <si>
    <t xml:space="preserve">        水利行业业务管理</t>
  </si>
  <si>
    <t xml:space="preserve">        水利工程建设</t>
  </si>
  <si>
    <t xml:space="preserve">        水利工程运行与维护</t>
  </si>
  <si>
    <t xml:space="preserve">        长江黄河等流域管理</t>
  </si>
  <si>
    <t xml:space="preserve">        水利前期工作</t>
  </si>
  <si>
    <t xml:space="preserve">        水行政执法</t>
  </si>
  <si>
    <t xml:space="preserve">        水土保持</t>
  </si>
  <si>
    <t xml:space="preserve">        水资源节约管理与保护</t>
  </si>
  <si>
    <t xml:space="preserve">        水质监测</t>
  </si>
  <si>
    <t xml:space="preserve">        水文测报</t>
  </si>
  <si>
    <t xml:space="preserve">        防汛</t>
  </si>
  <si>
    <t xml:space="preserve">        抗旱</t>
  </si>
  <si>
    <t xml:space="preserve">        农田水利</t>
  </si>
  <si>
    <t xml:space="preserve">        水利技术推广</t>
  </si>
  <si>
    <t xml:space="preserve">        国际河流治理与管理</t>
  </si>
  <si>
    <t xml:space="preserve">        江河湖库水系综合整治</t>
  </si>
  <si>
    <t xml:space="preserve">        大中型水库移民后期扶持专项支出</t>
  </si>
  <si>
    <t xml:space="preserve">        水利安全监督</t>
  </si>
  <si>
    <t xml:space="preserve">        水利建设移民支出</t>
  </si>
  <si>
    <t xml:space="preserve">        农村人畜饮水</t>
  </si>
  <si>
    <t xml:space="preserve">        其他水利支出</t>
  </si>
  <si>
    <t xml:space="preserve">      南水北调</t>
  </si>
  <si>
    <t xml:space="preserve">        南水北调工程建设</t>
  </si>
  <si>
    <t xml:space="preserve">        政策研究与信息管理</t>
  </si>
  <si>
    <t xml:space="preserve">        工程稽查</t>
  </si>
  <si>
    <t xml:space="preserve">        前期工作</t>
  </si>
  <si>
    <t xml:space="preserve">        南水北调技术推广</t>
  </si>
  <si>
    <t xml:space="preserve">        环境、移民及水资源管理与保护</t>
  </si>
  <si>
    <t xml:space="preserve">        其他南水北调支出</t>
  </si>
  <si>
    <t xml:space="preserve">      扶贫</t>
  </si>
  <si>
    <t xml:space="preserve">        农村基础设施建设</t>
  </si>
  <si>
    <t xml:space="preserve">        生产发展</t>
  </si>
  <si>
    <t xml:space="preserve">        社会发展</t>
  </si>
  <si>
    <t xml:space="preserve">        扶贫贷款奖补和贴息</t>
  </si>
  <si>
    <t xml:space="preserve">       “三西”农业建设专项补助</t>
  </si>
  <si>
    <t xml:space="preserve">        扶贫事业机构</t>
  </si>
  <si>
    <t xml:space="preserve">        其他扶贫支出</t>
  </si>
  <si>
    <t xml:space="preserve">      农业综合开发</t>
  </si>
  <si>
    <t xml:space="preserve">        机构运行</t>
  </si>
  <si>
    <t xml:space="preserve">        土地治理</t>
  </si>
  <si>
    <t xml:space="preserve">        产业化发展</t>
  </si>
  <si>
    <t xml:space="preserve">        创新示范</t>
  </si>
  <si>
    <t xml:space="preserve">        其他农业综合开发支出</t>
  </si>
  <si>
    <t xml:space="preserve">      农村综合改革</t>
  </si>
  <si>
    <t xml:space="preserve">        对村级一事一议的补助</t>
  </si>
  <si>
    <t xml:space="preserve">        国有农场办社会职能改革补助</t>
  </si>
  <si>
    <t xml:space="preserve">        对村民委员会和村党支部的补助</t>
  </si>
  <si>
    <t xml:space="preserve">        对村集体经济组织的补助</t>
  </si>
  <si>
    <t xml:space="preserve">        农村综合改革示范试点补助</t>
  </si>
  <si>
    <t xml:space="preserve">        其他农村综合改革支出</t>
  </si>
  <si>
    <t xml:space="preserve">      普惠金融发展支出</t>
  </si>
  <si>
    <t xml:space="preserve">        支持农村金融机构</t>
  </si>
  <si>
    <t xml:space="preserve">        涉农贷款增量奖励</t>
  </si>
  <si>
    <t xml:space="preserve">        农业保险保费补贴</t>
  </si>
  <si>
    <t xml:space="preserve">        创业担保贷款贴息</t>
  </si>
  <si>
    <t xml:space="preserve">        补充创业担保贷款基金</t>
  </si>
  <si>
    <t xml:space="preserve">        其他普惠金融发展支出</t>
  </si>
  <si>
    <t xml:space="preserve">      目标价格补贴</t>
  </si>
  <si>
    <t xml:space="preserve">        棉花目标价格补贴</t>
  </si>
  <si>
    <t xml:space="preserve">        其他目标价格补贴</t>
  </si>
  <si>
    <t xml:space="preserve">      其他农林水支出</t>
  </si>
  <si>
    <t xml:space="preserve">        化解其他公益性乡村债务支出</t>
  </si>
  <si>
    <t xml:space="preserve">        其他农林水支出</t>
  </si>
  <si>
    <t>十三、交通运输支出</t>
  </si>
  <si>
    <t xml:space="preserve">      公路水路运输</t>
  </si>
  <si>
    <t xml:space="preserve">        公路建设</t>
  </si>
  <si>
    <t xml:space="preserve">        公路养护</t>
  </si>
  <si>
    <t xml:space="preserve">        交通运输信息化建设</t>
  </si>
  <si>
    <t xml:space="preserve">        公路和运输安全</t>
  </si>
  <si>
    <t xml:space="preserve">        公路还贷专项</t>
  </si>
  <si>
    <t xml:space="preserve">        公路运输管理</t>
  </si>
  <si>
    <t xml:space="preserve">        公路和运输技术标准化建设</t>
  </si>
  <si>
    <t xml:space="preserve">        港口设施</t>
  </si>
  <si>
    <t xml:space="preserve">        航道维护</t>
  </si>
  <si>
    <t xml:space="preserve">        船舶检验</t>
  </si>
  <si>
    <t xml:space="preserve">        救助打捞</t>
  </si>
  <si>
    <t xml:space="preserve">        内河运输</t>
  </si>
  <si>
    <t xml:space="preserve">        远洋运输</t>
  </si>
  <si>
    <t xml:space="preserve">        海事管理</t>
  </si>
  <si>
    <t xml:space="preserve">        航标事业发展支出</t>
  </si>
  <si>
    <t xml:space="preserve">        水路运输管理支出</t>
  </si>
  <si>
    <t xml:space="preserve">        口岸建设</t>
  </si>
  <si>
    <t xml:space="preserve">        取消政府还贷二级公路收费专项支出</t>
  </si>
  <si>
    <t xml:space="preserve">        其他公路水路运输支出</t>
  </si>
  <si>
    <t xml:space="preserve">      成品油价格改革对交通运输的补贴</t>
  </si>
  <si>
    <t xml:space="preserve">        对城市公交的补贴</t>
  </si>
  <si>
    <t xml:space="preserve">        对农村道路客运的补贴</t>
  </si>
  <si>
    <t xml:space="preserve">        对出租车的补贴</t>
  </si>
  <si>
    <t xml:space="preserve">        成品油价格改革补贴其他支出</t>
  </si>
  <si>
    <t xml:space="preserve">      邮政业支出</t>
  </si>
  <si>
    <t xml:space="preserve">        行业监管</t>
  </si>
  <si>
    <t xml:space="preserve">        邮政普遍服务与特殊服务</t>
  </si>
  <si>
    <t xml:space="preserve">        其他邮政业支出</t>
  </si>
  <si>
    <t xml:space="preserve">      车辆购置税支出</t>
  </si>
  <si>
    <t xml:space="preserve">        车辆购置税用于公路等基础设施建设支出</t>
  </si>
  <si>
    <t xml:space="preserve">        车辆购置税用于农村公路建设支出</t>
  </si>
  <si>
    <t xml:space="preserve">        车辆购置税用于老旧汽车报废更新补贴</t>
  </si>
  <si>
    <t xml:space="preserve">        车辆购置税其他支出</t>
  </si>
  <si>
    <t xml:space="preserve">      其他交通运输支出</t>
  </si>
  <si>
    <t xml:space="preserve">        公共交通运营补助</t>
  </si>
  <si>
    <t xml:space="preserve">        其他交通运输支出</t>
  </si>
  <si>
    <t>十四、资源勘探信息等支出</t>
  </si>
  <si>
    <t xml:space="preserve">      资源勘探开发</t>
  </si>
  <si>
    <t xml:space="preserve">        煤炭勘探开采和洗选</t>
  </si>
  <si>
    <t xml:space="preserve">        石油和天然气勘探开采</t>
  </si>
  <si>
    <t xml:space="preserve">        黑色金属矿勘探和采选</t>
  </si>
  <si>
    <t xml:space="preserve">        有色金属矿勘探和采选</t>
  </si>
  <si>
    <t xml:space="preserve">        非金属矿勘探和采选</t>
  </si>
  <si>
    <t xml:space="preserve">        其他资源勘探业支出</t>
  </si>
  <si>
    <t xml:space="preserve">      制造业</t>
  </si>
  <si>
    <t xml:space="preserve">        纺织业</t>
  </si>
  <si>
    <t xml:space="preserve">        医药制造业</t>
  </si>
  <si>
    <t xml:space="preserve">        非金属矿物制品业</t>
  </si>
  <si>
    <t xml:space="preserve">        通信设备、计算机及其他电子设备制造业</t>
  </si>
  <si>
    <t xml:space="preserve">        交通运输设备制造业</t>
  </si>
  <si>
    <t xml:space="preserve">        电气机械及器材制造业</t>
  </si>
  <si>
    <t xml:space="preserve">        工艺品及其他制造业</t>
  </si>
  <si>
    <t xml:space="preserve">        石油加工、炼焦及核燃料加工业</t>
  </si>
  <si>
    <t xml:space="preserve">        化学原料及化学制品制造业</t>
  </si>
  <si>
    <t xml:space="preserve">        黑色金属冶炼及压延加工业</t>
  </si>
  <si>
    <t xml:space="preserve">        有色金属冶炼及压延加工业</t>
  </si>
  <si>
    <t xml:space="preserve">        其他制造业支出</t>
  </si>
  <si>
    <t xml:space="preserve">      建筑业</t>
  </si>
  <si>
    <t xml:space="preserve">        其他建筑业支出</t>
  </si>
  <si>
    <t xml:space="preserve">      工业和信息产业监管</t>
  </si>
  <si>
    <t xml:space="preserve">        战备应急</t>
  </si>
  <si>
    <t xml:space="preserve">        信息安全建设</t>
  </si>
  <si>
    <t xml:space="preserve">        专用通信</t>
  </si>
  <si>
    <t xml:space="preserve">        无线电监管</t>
  </si>
  <si>
    <t xml:space="preserve">        工业和信息产业战略研究与标准制定</t>
  </si>
  <si>
    <t xml:space="preserve">        工业和信息产业支持</t>
  </si>
  <si>
    <t xml:space="preserve">        电子专项工程</t>
  </si>
  <si>
    <t xml:space="preserve">        技术基础研究</t>
  </si>
  <si>
    <t xml:space="preserve">        其他工业和信息产业监管支出</t>
  </si>
  <si>
    <t xml:space="preserve">      国有资产监管</t>
  </si>
  <si>
    <t xml:space="preserve">        国有企业监事会专项</t>
  </si>
  <si>
    <t xml:space="preserve">        中央企业专项管理</t>
  </si>
  <si>
    <t xml:space="preserve">        其他国有资产监管支出</t>
  </si>
  <si>
    <t xml:space="preserve">      支持中小企业发展和管理支出</t>
  </si>
  <si>
    <t xml:space="preserve">        科技型中小企业技术创新基金</t>
  </si>
  <si>
    <t xml:space="preserve">        中小企业发展专项</t>
  </si>
  <si>
    <t xml:space="preserve">        其他支持中小企业发展和管理支出</t>
  </si>
  <si>
    <t xml:space="preserve">      其他资源勘探信息等支出</t>
  </si>
  <si>
    <t xml:space="preserve">        黄金事务</t>
  </si>
  <si>
    <t xml:space="preserve">        技术改造支出</t>
  </si>
  <si>
    <t xml:space="preserve">        中药材扶持资金支出</t>
  </si>
  <si>
    <t xml:space="preserve">        重点产业振兴和技术改造项目贷款贴息</t>
  </si>
  <si>
    <t xml:space="preserve">        其他资源勘探信息等支出</t>
  </si>
  <si>
    <t>十五、商业服务业等支出</t>
  </si>
  <si>
    <t xml:space="preserve">      商业流通事务</t>
  </si>
  <si>
    <t xml:space="preserve">        食品流通安全补贴</t>
  </si>
  <si>
    <t xml:space="preserve">        市场监测及信息管理</t>
  </si>
  <si>
    <t xml:space="preserve">        民贸企业补贴</t>
  </si>
  <si>
    <t xml:space="preserve">        民贸民品贷款贴息</t>
  </si>
  <si>
    <t xml:space="preserve">        其他商业流通事务支出</t>
  </si>
  <si>
    <t xml:space="preserve">      涉外发展服务支出</t>
  </si>
  <si>
    <t xml:space="preserve">        外商投资环境建设补助资金</t>
  </si>
  <si>
    <t xml:space="preserve">        其他涉外发展服务支出</t>
  </si>
  <si>
    <t xml:space="preserve">      其他商业服务业等支出</t>
  </si>
  <si>
    <t xml:space="preserve">        服务业基础设施建设</t>
  </si>
  <si>
    <t xml:space="preserve">        其他商业服务业等支出</t>
  </si>
  <si>
    <t>十六、金融支出</t>
  </si>
  <si>
    <t xml:space="preserve">      金融部门行政支出</t>
  </si>
  <si>
    <t xml:space="preserve">        安全防卫</t>
  </si>
  <si>
    <t xml:space="preserve">        金融部门其他行政支出</t>
  </si>
  <si>
    <t xml:space="preserve">      金融发展支出</t>
  </si>
  <si>
    <t xml:space="preserve">        政策性银行亏损补贴</t>
  </si>
  <si>
    <t xml:space="preserve">        利息费用补贴支出</t>
  </si>
  <si>
    <t xml:space="preserve">        补充资本金</t>
  </si>
  <si>
    <t xml:space="preserve">        风险基金补助</t>
  </si>
  <si>
    <t xml:space="preserve">        其他金融发展支出</t>
  </si>
  <si>
    <t xml:space="preserve">      其他金融支出</t>
  </si>
  <si>
    <t>十七、援助其他地区支出</t>
  </si>
  <si>
    <t xml:space="preserve">      一般公共服务</t>
  </si>
  <si>
    <t xml:space="preserve">      教育</t>
  </si>
  <si>
    <t xml:space="preserve">      文化体育与传媒</t>
  </si>
  <si>
    <t xml:space="preserve">      医疗卫生</t>
  </si>
  <si>
    <t xml:space="preserve">      节能环保</t>
  </si>
  <si>
    <t xml:space="preserve">      交通运输</t>
  </si>
  <si>
    <t xml:space="preserve">      住房保障</t>
  </si>
  <si>
    <t xml:space="preserve">      其他支出</t>
  </si>
  <si>
    <t>十八、自然资源海洋气象等支出</t>
  </si>
  <si>
    <t xml:space="preserve">      自然资源事务</t>
  </si>
  <si>
    <t xml:space="preserve">        自然资源规划及管理</t>
  </si>
  <si>
    <t xml:space="preserve">        土地资源调查</t>
  </si>
  <si>
    <t xml:space="preserve">        土地资源利用与保护</t>
  </si>
  <si>
    <t xml:space="preserve">        自然资源社会公益服务</t>
  </si>
  <si>
    <t xml:space="preserve">        自然资源行业业务管理</t>
  </si>
  <si>
    <t xml:space="preserve">        自然资源调查</t>
  </si>
  <si>
    <t xml:space="preserve">        国土整治</t>
  </si>
  <si>
    <t xml:space="preserve">        土地资源储备支出</t>
  </si>
  <si>
    <t xml:space="preserve">        地质矿产资源与环境调查</t>
  </si>
  <si>
    <t xml:space="preserve">        地质矿产资源利用与保护</t>
  </si>
  <si>
    <t xml:space="preserve">        地质转产项目财政贴息</t>
  </si>
  <si>
    <t xml:space="preserve">        国外风险勘查</t>
  </si>
  <si>
    <t xml:space="preserve">        地质勘查基金（周转金）支出</t>
  </si>
  <si>
    <t xml:space="preserve">        其他自然资源事务支出</t>
  </si>
  <si>
    <t xml:space="preserve">      测绘事务</t>
  </si>
  <si>
    <t xml:space="preserve">        基础测绘</t>
  </si>
  <si>
    <t xml:space="preserve">        航空摄影</t>
  </si>
  <si>
    <t xml:space="preserve">        测绘工程建设</t>
  </si>
  <si>
    <t xml:space="preserve">        其他测绘事务支出</t>
  </si>
  <si>
    <t xml:space="preserve">      气象事务</t>
  </si>
  <si>
    <t xml:space="preserve">        气象事业机构</t>
  </si>
  <si>
    <t xml:space="preserve">        气象探测</t>
  </si>
  <si>
    <t xml:space="preserve">        气象信息传输及管理</t>
  </si>
  <si>
    <t xml:space="preserve">        气象预报预测</t>
  </si>
  <si>
    <t xml:space="preserve">        气象服务</t>
  </si>
  <si>
    <t xml:space="preserve">        气象装备保障维护</t>
  </si>
  <si>
    <t xml:space="preserve">        气象基础设施建设与维修</t>
  </si>
  <si>
    <t xml:space="preserve">        气象卫星</t>
  </si>
  <si>
    <t xml:space="preserve">        气象法规与标准</t>
  </si>
  <si>
    <t xml:space="preserve">        气象资金审计稽查</t>
  </si>
  <si>
    <t xml:space="preserve">        其他气象事务支出</t>
  </si>
  <si>
    <t xml:space="preserve">      其他自然资源海洋气象等支出</t>
  </si>
  <si>
    <t>十九、住房保障支出</t>
  </si>
  <si>
    <t xml:space="preserve">      保障性安居工程支出</t>
  </si>
  <si>
    <t xml:space="preserve">        廉租住房</t>
  </si>
  <si>
    <t xml:space="preserve">        沉陷区治理</t>
  </si>
  <si>
    <t xml:space="preserve">        棚户区改造</t>
  </si>
  <si>
    <t xml:space="preserve">        少数民族地区游牧民定居工程</t>
  </si>
  <si>
    <t xml:space="preserve">        农村危房改造</t>
  </si>
  <si>
    <t xml:space="preserve">        公共租赁住房</t>
  </si>
  <si>
    <t xml:space="preserve">        保障性住房租金补贴</t>
  </si>
  <si>
    <t xml:space="preserve">        其他保障性安居工程支出</t>
  </si>
  <si>
    <t xml:space="preserve">      住房改革支出</t>
  </si>
  <si>
    <t xml:space="preserve">        住房公积金</t>
  </si>
  <si>
    <t xml:space="preserve">        提租补贴</t>
  </si>
  <si>
    <t xml:space="preserve">        购房补贴</t>
  </si>
  <si>
    <t xml:space="preserve">      城乡社区住宅</t>
  </si>
  <si>
    <t xml:space="preserve">        公有住房建设和维修改造支出</t>
  </si>
  <si>
    <t xml:space="preserve">        住房公积金管理</t>
  </si>
  <si>
    <t xml:space="preserve">        其他城乡社区住宅支出</t>
  </si>
  <si>
    <t>二十、粮油物资储备支出</t>
  </si>
  <si>
    <t xml:space="preserve">      粮油事务</t>
  </si>
  <si>
    <t xml:space="preserve">        粮食财务与审计支出</t>
  </si>
  <si>
    <t xml:space="preserve">        粮食信息统计</t>
  </si>
  <si>
    <t xml:space="preserve">        粮食专项业务活动</t>
  </si>
  <si>
    <t xml:space="preserve">        国家粮油差价补贴</t>
  </si>
  <si>
    <t xml:space="preserve">        粮食财务挂账利息补贴</t>
  </si>
  <si>
    <t xml:space="preserve">        粮食财务挂账消化款</t>
  </si>
  <si>
    <t xml:space="preserve">        处理陈化粮补贴</t>
  </si>
  <si>
    <t xml:space="preserve">        粮食风险基金</t>
  </si>
  <si>
    <t xml:space="preserve">        粮油市场调控专项资金</t>
  </si>
  <si>
    <t xml:space="preserve">        其他粮油事务支出</t>
  </si>
  <si>
    <t xml:space="preserve">      物资事务</t>
  </si>
  <si>
    <t xml:space="preserve">        铁路专用线</t>
  </si>
  <si>
    <t xml:space="preserve">        护库武警和民兵支出</t>
  </si>
  <si>
    <t xml:space="preserve">        物资保管与保养</t>
  </si>
  <si>
    <t xml:space="preserve">        专项贷款利息</t>
  </si>
  <si>
    <t xml:space="preserve">        物资转移</t>
  </si>
  <si>
    <t xml:space="preserve">        物资轮换</t>
  </si>
  <si>
    <t xml:space="preserve">        仓库建设</t>
  </si>
  <si>
    <t xml:space="preserve">        仓库安防</t>
  </si>
  <si>
    <t xml:space="preserve">        其他物资事务支出</t>
  </si>
  <si>
    <t xml:space="preserve">      能源储备</t>
  </si>
  <si>
    <t xml:space="preserve">        石油储备</t>
  </si>
  <si>
    <t xml:space="preserve">        天然铀能源储备</t>
  </si>
  <si>
    <t xml:space="preserve">        煤炭储备</t>
  </si>
  <si>
    <t xml:space="preserve">        其他能源储备支出</t>
  </si>
  <si>
    <t xml:space="preserve">      粮油储备</t>
  </si>
  <si>
    <t xml:space="preserve">        储备粮油补贴</t>
  </si>
  <si>
    <t xml:space="preserve">        储备粮油差价补贴</t>
  </si>
  <si>
    <t xml:space="preserve">        储备粮（油）库建设</t>
  </si>
  <si>
    <t xml:space="preserve">        最低收购价政策支出</t>
  </si>
  <si>
    <t xml:space="preserve">        其他粮油储备支出</t>
  </si>
  <si>
    <t xml:space="preserve">      重要商品储备</t>
  </si>
  <si>
    <t xml:space="preserve">        棉花储备</t>
  </si>
  <si>
    <t xml:space="preserve">        食糖储备</t>
  </si>
  <si>
    <t xml:space="preserve">        肉类储备</t>
  </si>
  <si>
    <t xml:space="preserve">        化肥储备</t>
  </si>
  <si>
    <t xml:space="preserve">        农药储备</t>
  </si>
  <si>
    <t xml:space="preserve">        边销茶储备</t>
  </si>
  <si>
    <t xml:space="preserve">        羊毛储备</t>
  </si>
  <si>
    <t xml:space="preserve">        医药储备</t>
  </si>
  <si>
    <t xml:space="preserve">        食盐储备</t>
  </si>
  <si>
    <t xml:space="preserve">        战略物资储备</t>
  </si>
  <si>
    <t xml:space="preserve">        其他重要商品储备支出</t>
  </si>
  <si>
    <t>二十一、灾害防治及应急管理支出</t>
  </si>
  <si>
    <t xml:space="preserve">     应急管理事务</t>
  </si>
  <si>
    <t xml:space="preserve">       行政运行</t>
  </si>
  <si>
    <t xml:space="preserve">       一般行政管理事务</t>
  </si>
  <si>
    <t xml:space="preserve">       机关服务</t>
  </si>
  <si>
    <t xml:space="preserve">       灾害风险防治</t>
  </si>
  <si>
    <t xml:space="preserve">       国务院安委会专项</t>
  </si>
  <si>
    <t xml:space="preserve">       安全监管</t>
  </si>
  <si>
    <t xml:space="preserve">       安全生产基础</t>
  </si>
  <si>
    <t xml:space="preserve">       应急救援</t>
  </si>
  <si>
    <t xml:space="preserve">       应急管理</t>
  </si>
  <si>
    <t xml:space="preserve">       事业运行</t>
  </si>
  <si>
    <t xml:space="preserve">       其他应急管理支出</t>
  </si>
  <si>
    <t xml:space="preserve">     消防事务</t>
  </si>
  <si>
    <t xml:space="preserve">       一般行政管理实务</t>
  </si>
  <si>
    <t xml:space="preserve">       消防应急救援</t>
  </si>
  <si>
    <t xml:space="preserve">       其他消防事务支出</t>
  </si>
  <si>
    <t xml:space="preserve">     森林消防事务</t>
  </si>
  <si>
    <t xml:space="preserve">       森林消防应急救援</t>
  </si>
  <si>
    <t xml:space="preserve">       其他森林消防事务支出</t>
  </si>
  <si>
    <t xml:space="preserve">     煤矿安全</t>
  </si>
  <si>
    <t xml:space="preserve">       煤矿安全监察事务</t>
  </si>
  <si>
    <t xml:space="preserve">       煤矿应急救援事务</t>
  </si>
  <si>
    <t xml:space="preserve">       其他煤矿安全支出</t>
  </si>
  <si>
    <t xml:space="preserve">     地震事务</t>
  </si>
  <si>
    <t xml:space="preserve">       地震监测</t>
  </si>
  <si>
    <t xml:space="preserve">       地震预测预报</t>
  </si>
  <si>
    <t xml:space="preserve">       地震灾害预防</t>
  </si>
  <si>
    <t xml:space="preserve">       地震应急救援</t>
  </si>
  <si>
    <t xml:space="preserve">       地震环境探察</t>
  </si>
  <si>
    <t xml:space="preserve">       防震减灾信息管理</t>
  </si>
  <si>
    <t xml:space="preserve">       防震减灾基础管理</t>
  </si>
  <si>
    <t xml:space="preserve">       地震事业机构</t>
  </si>
  <si>
    <t xml:space="preserve">       其他地震事务支出</t>
  </si>
  <si>
    <t xml:space="preserve">     自然灾害防治</t>
  </si>
  <si>
    <t xml:space="preserve">       地质灾害防治</t>
  </si>
  <si>
    <t xml:space="preserve">       森林草原防灾减灾</t>
  </si>
  <si>
    <t xml:space="preserve">       其他自然灾害防治支出</t>
  </si>
  <si>
    <t xml:space="preserve">     自然灾害救灾及恢复重建支出</t>
  </si>
  <si>
    <t xml:space="preserve">       中央自然灾害生活补助</t>
  </si>
  <si>
    <t xml:space="preserve">       地方自然灾害生活补助</t>
  </si>
  <si>
    <t xml:space="preserve">       自然灾害救灾补助</t>
  </si>
  <si>
    <t xml:space="preserve">       自然灾害灾后重建补助</t>
  </si>
  <si>
    <t xml:space="preserve">       其他自然灾害生活救助支出</t>
  </si>
  <si>
    <t xml:space="preserve">     其他灾害防治及应急管理支出</t>
  </si>
  <si>
    <t>二十二、预备费</t>
  </si>
  <si>
    <t>二十三、债务付息支出</t>
  </si>
  <si>
    <t xml:space="preserve">      地方政府一般债务付息支出</t>
  </si>
  <si>
    <t xml:space="preserve">        地方政府一般债券付息支出</t>
  </si>
  <si>
    <t xml:space="preserve">        地方政府向外国政府借款付息支出</t>
  </si>
  <si>
    <t xml:space="preserve">        地方政府向国际组织借款付息支出</t>
  </si>
  <si>
    <t xml:space="preserve">        地方政府其他一般债务付息支出</t>
  </si>
  <si>
    <t>二十四、债务发行费用支出</t>
  </si>
  <si>
    <t xml:space="preserve">      地方政府一般债务发行费用支出</t>
  </si>
  <si>
    <t>二十五、其他支出</t>
  </si>
  <si>
    <t xml:space="preserve">        年初预留</t>
  </si>
  <si>
    <t xml:space="preserve">        其他支出</t>
  </si>
  <si>
    <t xml:space="preserve">    债务还本支出</t>
  </si>
  <si>
    <t>地方政府一般债券还本支出</t>
  </si>
  <si>
    <t xml:space="preserve">    转移性支出</t>
  </si>
  <si>
    <t xml:space="preserve">  专项上解支出</t>
  </si>
  <si>
    <t>收 入 合 计</t>
  </si>
  <si>
    <t>支出合计</t>
  </si>
  <si>
    <t>二〇一九年调整预算安排县直单位公用经费具体项目明细表(三）</t>
  </si>
  <si>
    <t>单位：万元、辆、部</t>
  </si>
  <si>
    <t>预算单位</t>
  </si>
  <si>
    <t>2017年单位人数</t>
  </si>
  <si>
    <r>
      <rPr>
        <sz val="12"/>
        <rFont val="宋体"/>
        <charset val="134"/>
      </rPr>
      <t>正</t>
    </r>
    <r>
      <rPr>
        <sz val="12"/>
        <rFont val="Times New Roman"/>
        <charset val="134"/>
      </rPr>
      <t xml:space="preserve">     </t>
    </r>
    <r>
      <rPr>
        <sz val="12"/>
        <rFont val="宋体"/>
        <charset val="134"/>
      </rPr>
      <t>常</t>
    </r>
    <r>
      <rPr>
        <sz val="12"/>
        <rFont val="Times New Roman"/>
        <charset val="134"/>
      </rPr>
      <t xml:space="preserve">     </t>
    </r>
    <r>
      <rPr>
        <sz val="12"/>
        <rFont val="宋体"/>
        <charset val="134"/>
      </rPr>
      <t>公</t>
    </r>
    <r>
      <rPr>
        <sz val="12"/>
        <rFont val="Times New Roman"/>
        <charset val="134"/>
      </rPr>
      <t xml:space="preserve">    </t>
    </r>
    <r>
      <rPr>
        <sz val="12"/>
        <rFont val="宋体"/>
        <charset val="134"/>
      </rPr>
      <t>用</t>
    </r>
    <r>
      <rPr>
        <sz val="12"/>
        <rFont val="Times New Roman"/>
        <charset val="134"/>
      </rPr>
      <t xml:space="preserve">    </t>
    </r>
    <r>
      <rPr>
        <sz val="12"/>
        <rFont val="宋体"/>
        <charset val="134"/>
      </rPr>
      <t>经</t>
    </r>
    <r>
      <rPr>
        <sz val="12"/>
        <rFont val="Times New Roman"/>
        <charset val="134"/>
      </rPr>
      <t xml:space="preserve">    </t>
    </r>
    <r>
      <rPr>
        <sz val="12"/>
        <rFont val="宋体"/>
        <charset val="134"/>
      </rPr>
      <t>费</t>
    </r>
  </si>
  <si>
    <t>正常公用经费</t>
  </si>
  <si>
    <r>
      <rPr>
        <b/>
        <sz val="12"/>
        <rFont val="宋体"/>
        <charset val="134"/>
      </rPr>
      <t>专</t>
    </r>
    <r>
      <rPr>
        <b/>
        <sz val="12"/>
        <rFont val="Times New Roman"/>
        <charset val="134"/>
      </rPr>
      <t xml:space="preserve">     </t>
    </r>
    <r>
      <rPr>
        <b/>
        <sz val="12"/>
        <rFont val="宋体"/>
        <charset val="134"/>
      </rPr>
      <t>项</t>
    </r>
    <r>
      <rPr>
        <b/>
        <sz val="12"/>
        <rFont val="Times New Roman"/>
        <charset val="134"/>
      </rPr>
      <t xml:space="preserve">     </t>
    </r>
    <r>
      <rPr>
        <b/>
        <sz val="12"/>
        <rFont val="宋体"/>
        <charset val="134"/>
      </rPr>
      <t>公</t>
    </r>
    <r>
      <rPr>
        <b/>
        <sz val="12"/>
        <rFont val="Times New Roman"/>
        <charset val="134"/>
      </rPr>
      <t xml:space="preserve">    </t>
    </r>
    <r>
      <rPr>
        <b/>
        <sz val="12"/>
        <rFont val="宋体"/>
        <charset val="134"/>
      </rPr>
      <t>用</t>
    </r>
    <r>
      <rPr>
        <b/>
        <sz val="12"/>
        <rFont val="Times New Roman"/>
        <charset val="134"/>
      </rPr>
      <t xml:space="preserve">    </t>
    </r>
    <r>
      <rPr>
        <b/>
        <sz val="12"/>
        <rFont val="宋体"/>
        <charset val="134"/>
      </rPr>
      <t>经</t>
    </r>
    <r>
      <rPr>
        <b/>
        <sz val="12"/>
        <rFont val="Times New Roman"/>
        <charset val="134"/>
      </rPr>
      <t xml:space="preserve">    </t>
    </r>
    <r>
      <rPr>
        <b/>
        <sz val="12"/>
        <rFont val="宋体"/>
        <charset val="134"/>
      </rPr>
      <t>费</t>
    </r>
  </si>
  <si>
    <t>公用专项合计</t>
  </si>
  <si>
    <t>旧标准公用专项合计</t>
  </si>
  <si>
    <t>2011年增加公用经费</t>
  </si>
  <si>
    <t>固定电话</t>
  </si>
  <si>
    <t>2018年人数</t>
  </si>
  <si>
    <t>固定电话部数（个）</t>
  </si>
  <si>
    <t>大客户宽带及固定电话费</t>
  </si>
  <si>
    <t>离岗领导电话费</t>
  </si>
  <si>
    <t>国资办提供车辆编制数</t>
  </si>
  <si>
    <t>预算安排车辆数</t>
  </si>
  <si>
    <t>公务用车运行维护费</t>
  </si>
  <si>
    <t>办公费</t>
  </si>
  <si>
    <t>差旅费</t>
  </si>
  <si>
    <t>电费</t>
  </si>
  <si>
    <t>均衡拨付公用经费小计</t>
  </si>
  <si>
    <t>工作经费</t>
  </si>
  <si>
    <t>水费</t>
  </si>
  <si>
    <t>单位取暖费</t>
  </si>
  <si>
    <t>正常公用经费合计</t>
  </si>
  <si>
    <t>会议费</t>
  </si>
  <si>
    <t>车辆购置费</t>
  </si>
  <si>
    <t>因公出国（境）费</t>
  </si>
  <si>
    <t>培训费</t>
  </si>
  <si>
    <t>印刷费</t>
  </si>
  <si>
    <t>租赁费</t>
  </si>
  <si>
    <t>维修（护）费</t>
  </si>
  <si>
    <t>购置费</t>
  </si>
  <si>
    <t>茶炉补助</t>
  </si>
  <si>
    <t>接待经费</t>
  </si>
  <si>
    <t>专项公用经费合计</t>
  </si>
  <si>
    <t>领导</t>
  </si>
  <si>
    <t>主要</t>
  </si>
  <si>
    <t>人数</t>
  </si>
  <si>
    <t>取暖面积</t>
  </si>
  <si>
    <t>取暖方式</t>
  </si>
  <si>
    <t>取暖标准</t>
  </si>
  <si>
    <t>合  计</t>
  </si>
  <si>
    <t>政府办</t>
  </si>
  <si>
    <t>集中供热</t>
  </si>
  <si>
    <t>人大</t>
  </si>
  <si>
    <t>政协</t>
  </si>
  <si>
    <t>纪检委</t>
  </si>
  <si>
    <t>巡察办</t>
  </si>
  <si>
    <t>天然气</t>
  </si>
  <si>
    <t>组织部</t>
  </si>
  <si>
    <t>宣传部</t>
  </si>
  <si>
    <t>农工委</t>
  </si>
  <si>
    <t>县委办</t>
  </si>
  <si>
    <t>统战部</t>
  </si>
  <si>
    <t>妇联</t>
  </si>
  <si>
    <t>国防办</t>
  </si>
  <si>
    <t>人武部供暖</t>
  </si>
  <si>
    <t>机关工委</t>
  </si>
  <si>
    <t>团委</t>
  </si>
  <si>
    <t>文联</t>
  </si>
  <si>
    <t>信访局</t>
  </si>
  <si>
    <t>电暖气取暖</t>
  </si>
  <si>
    <t>老干部局</t>
  </si>
  <si>
    <t>检察院</t>
  </si>
  <si>
    <t>法院</t>
  </si>
  <si>
    <t>政法委</t>
  </si>
  <si>
    <t>公安供暖</t>
  </si>
  <si>
    <t>公安局</t>
  </si>
  <si>
    <t>交警队</t>
  </si>
  <si>
    <t>编办</t>
  </si>
  <si>
    <t>档案局</t>
  </si>
  <si>
    <t>党校</t>
  </si>
  <si>
    <t>发改局</t>
  </si>
  <si>
    <t>工信局</t>
  </si>
  <si>
    <t>教育局</t>
  </si>
  <si>
    <t>民政局</t>
  </si>
  <si>
    <t>光荣院</t>
  </si>
  <si>
    <t>殡葬所</t>
  </si>
  <si>
    <t>司法局</t>
  </si>
  <si>
    <t>劳人局</t>
  </si>
  <si>
    <t>失业所</t>
  </si>
  <si>
    <t>保险局</t>
  </si>
  <si>
    <t>医保局</t>
  </si>
  <si>
    <t>就业局职介所</t>
  </si>
  <si>
    <t>新农保</t>
  </si>
  <si>
    <t>劳动监察大队</t>
  </si>
  <si>
    <t>财政局</t>
  </si>
  <si>
    <t>审计局</t>
  </si>
  <si>
    <t>商务局</t>
  </si>
  <si>
    <t>国土局</t>
  </si>
  <si>
    <t>农业局</t>
  </si>
  <si>
    <t>林业局</t>
  </si>
  <si>
    <t>水利局</t>
  </si>
  <si>
    <t>执法局</t>
  </si>
  <si>
    <t>建设局</t>
  </si>
  <si>
    <t>规划局</t>
  </si>
  <si>
    <t>体育局</t>
  </si>
  <si>
    <t>广播局</t>
  </si>
  <si>
    <t>电视台</t>
  </si>
  <si>
    <t>卫计局</t>
  </si>
  <si>
    <t>疾控中心</t>
  </si>
  <si>
    <t>统计局</t>
  </si>
  <si>
    <t>物价局</t>
  </si>
  <si>
    <t>旅发委</t>
  </si>
  <si>
    <t>人武部</t>
  </si>
  <si>
    <t>粮食局</t>
  </si>
  <si>
    <t>环保局</t>
  </si>
  <si>
    <t>扶贫局</t>
  </si>
  <si>
    <t>畜牧中心</t>
  </si>
  <si>
    <t>科协</t>
  </si>
  <si>
    <t>科技局</t>
  </si>
  <si>
    <t>残联</t>
  </si>
  <si>
    <t>工商联</t>
  </si>
  <si>
    <t>交通局</t>
  </si>
  <si>
    <t>安监局</t>
  </si>
  <si>
    <t>市场监督管理局</t>
  </si>
  <si>
    <t>独山城管委会</t>
  </si>
  <si>
    <t>经济开发区</t>
  </si>
  <si>
    <t>钢铜社区</t>
  </si>
  <si>
    <t>市场服务中心</t>
  </si>
  <si>
    <t>森林公安局</t>
  </si>
  <si>
    <t>工会</t>
  </si>
  <si>
    <t>行政审批局</t>
  </si>
  <si>
    <t>政府平台</t>
  </si>
  <si>
    <t>县委平台</t>
  </si>
  <si>
    <t>全县车辆购置费</t>
  </si>
  <si>
    <t>预留出国费</t>
  </si>
  <si>
    <t>全县租车</t>
  </si>
  <si>
    <r>
      <rPr>
        <b/>
        <sz val="16"/>
        <rFont val="宋体"/>
        <charset val="134"/>
      </rPr>
      <t>二</t>
    </r>
    <r>
      <rPr>
        <b/>
        <sz val="16"/>
        <rFont val="Times New Roman"/>
        <charset val="134"/>
      </rPr>
      <t>0</t>
    </r>
    <r>
      <rPr>
        <b/>
        <sz val="16"/>
        <rFont val="宋体"/>
        <charset val="134"/>
      </rPr>
      <t>一九年乡镇公用经费明细表（四）</t>
    </r>
  </si>
  <si>
    <t>乡镇</t>
  </si>
  <si>
    <r>
      <rPr>
        <sz val="10"/>
        <rFont val="宋体"/>
        <charset val="134"/>
      </rPr>
      <t>乡</t>
    </r>
    <r>
      <rPr>
        <sz val="10"/>
        <rFont val="Times New Roman"/>
        <charset val="134"/>
      </rPr>
      <t xml:space="preserve">    </t>
    </r>
    <r>
      <rPr>
        <sz val="10"/>
        <rFont val="宋体"/>
        <charset val="134"/>
      </rPr>
      <t>镇</t>
    </r>
    <r>
      <rPr>
        <sz val="10"/>
        <rFont val="Times New Roman"/>
        <charset val="134"/>
      </rPr>
      <t xml:space="preserve">  </t>
    </r>
    <r>
      <rPr>
        <sz val="10"/>
        <rFont val="宋体"/>
        <charset val="134"/>
      </rPr>
      <t>正　常</t>
    </r>
    <r>
      <rPr>
        <sz val="10"/>
        <rFont val="Times New Roman"/>
        <charset val="134"/>
      </rPr>
      <t xml:space="preserve">  </t>
    </r>
    <r>
      <rPr>
        <sz val="10"/>
        <rFont val="宋体"/>
        <charset val="134"/>
      </rPr>
      <t>公</t>
    </r>
    <r>
      <rPr>
        <sz val="10"/>
        <rFont val="Times New Roman"/>
        <charset val="134"/>
      </rPr>
      <t xml:space="preserve">   </t>
    </r>
    <r>
      <rPr>
        <sz val="10"/>
        <rFont val="宋体"/>
        <charset val="134"/>
      </rPr>
      <t>用</t>
    </r>
    <r>
      <rPr>
        <sz val="10"/>
        <rFont val="Times New Roman"/>
        <charset val="134"/>
      </rPr>
      <t xml:space="preserve">  </t>
    </r>
    <r>
      <rPr>
        <sz val="10"/>
        <rFont val="宋体"/>
        <charset val="134"/>
      </rPr>
      <t>经</t>
    </r>
    <r>
      <rPr>
        <sz val="10"/>
        <rFont val="Times New Roman"/>
        <charset val="134"/>
      </rPr>
      <t xml:space="preserve">  </t>
    </r>
    <r>
      <rPr>
        <sz val="10"/>
        <rFont val="宋体"/>
        <charset val="134"/>
      </rPr>
      <t>费</t>
    </r>
  </si>
  <si>
    <r>
      <rPr>
        <sz val="10"/>
        <rFont val="宋体"/>
        <charset val="134"/>
      </rPr>
      <t>专</t>
    </r>
    <r>
      <rPr>
        <sz val="10"/>
        <rFont val="Times New Roman"/>
        <charset val="134"/>
      </rPr>
      <t xml:space="preserve">  </t>
    </r>
    <r>
      <rPr>
        <sz val="10"/>
        <rFont val="宋体"/>
        <charset val="134"/>
      </rPr>
      <t>项</t>
    </r>
    <r>
      <rPr>
        <sz val="10"/>
        <rFont val="Times New Roman"/>
        <charset val="134"/>
      </rPr>
      <t xml:space="preserve">  </t>
    </r>
    <r>
      <rPr>
        <sz val="10"/>
        <rFont val="宋体"/>
        <charset val="134"/>
      </rPr>
      <t>经</t>
    </r>
    <r>
      <rPr>
        <sz val="10"/>
        <rFont val="Times New Roman"/>
        <charset val="134"/>
      </rPr>
      <t xml:space="preserve">  </t>
    </r>
    <r>
      <rPr>
        <sz val="10"/>
        <rFont val="宋体"/>
        <charset val="134"/>
      </rPr>
      <t>费（此项目在专项表三中反映）</t>
    </r>
  </si>
  <si>
    <t>乡镇专项公用和项目经费</t>
  </si>
  <si>
    <t>公用经费合计</t>
  </si>
  <si>
    <t>2011年增加乡镇经费</t>
  </si>
  <si>
    <t>复印打印耗材</t>
  </si>
  <si>
    <t>通讯费(含网络费)</t>
  </si>
  <si>
    <t>水电费</t>
  </si>
  <si>
    <t>招待费</t>
  </si>
  <si>
    <t>实有人数(人)</t>
  </si>
  <si>
    <r>
      <rPr>
        <sz val="9"/>
        <rFont val="宋体"/>
        <charset val="134"/>
      </rPr>
      <t>供暖面积(M</t>
    </r>
    <r>
      <rPr>
        <vertAlign val="superscript"/>
        <sz val="9"/>
        <rFont val="宋体"/>
        <charset val="134"/>
      </rPr>
      <t>2</t>
    </r>
    <r>
      <rPr>
        <sz val="9"/>
        <rFont val="宋体"/>
        <charset val="134"/>
      </rPr>
      <t>)</t>
    </r>
  </si>
  <si>
    <t>取暖费</t>
  </si>
  <si>
    <t>车辆数(辆)</t>
  </si>
  <si>
    <t>车辆经费</t>
  </si>
  <si>
    <t>其它办公费</t>
  </si>
  <si>
    <t>正常公用经费小计</t>
  </si>
  <si>
    <t>旧标准专项小计</t>
  </si>
  <si>
    <t>专项公用经费小计</t>
  </si>
  <si>
    <t>民政统筹</t>
  </si>
  <si>
    <t>计划生育</t>
  </si>
  <si>
    <t>卫生补助</t>
  </si>
  <si>
    <t>防火经费</t>
  </si>
  <si>
    <t>防汛经费</t>
  </si>
  <si>
    <t>乡人大主席团工作经费</t>
  </si>
  <si>
    <t>农村环境治理费</t>
  </si>
  <si>
    <t>信访稳定经费</t>
  </si>
  <si>
    <t>城区办</t>
  </si>
  <si>
    <r>
      <rPr>
        <sz val="10"/>
        <rFont val="Times New Roman"/>
        <charset val="134"/>
      </rPr>
      <t xml:space="preserve"> </t>
    </r>
    <r>
      <rPr>
        <sz val="10"/>
        <rFont val="宋体"/>
        <charset val="134"/>
      </rPr>
      <t xml:space="preserve">涞源镇 </t>
    </r>
  </si>
  <si>
    <t>下北头</t>
  </si>
  <si>
    <t>南屯乡</t>
  </si>
  <si>
    <t>银坊镇</t>
  </si>
  <si>
    <t>走马驿</t>
  </si>
  <si>
    <t>马庄乡</t>
  </si>
  <si>
    <t>北石佛</t>
  </si>
  <si>
    <t>水堡镇</t>
  </si>
  <si>
    <t>金家井</t>
  </si>
  <si>
    <t>留家庄</t>
  </si>
  <si>
    <t>上庄乡</t>
  </si>
  <si>
    <t>东团堡</t>
  </si>
  <si>
    <t>王安镇</t>
  </si>
  <si>
    <t>塔崖驿</t>
  </si>
  <si>
    <t>乌龙沟</t>
  </si>
  <si>
    <t>杨家庄</t>
  </si>
  <si>
    <t>烟煤洞</t>
  </si>
  <si>
    <r>
      <rPr>
        <b/>
        <sz val="9"/>
        <rFont val="宋体"/>
        <charset val="134"/>
      </rPr>
      <t>合</t>
    </r>
    <r>
      <rPr>
        <b/>
        <sz val="9"/>
        <rFont val="Times New Roman"/>
        <charset val="134"/>
      </rPr>
      <t xml:space="preserve">      </t>
    </r>
    <r>
      <rPr>
        <b/>
        <sz val="9"/>
        <rFont val="宋体"/>
        <charset val="134"/>
      </rPr>
      <t>计</t>
    </r>
  </si>
  <si>
    <t>注:由于我县扶贫工作任务大,因此2018年预算安排适当增加乡镇公用经费,即:每个乡镇平均年增加公用经费9.55万元,</t>
  </si>
  <si>
    <t>2019年县安排专项款支出明细表（五）</t>
  </si>
  <si>
    <t>单位:万元</t>
  </si>
  <si>
    <t>科目编码</t>
  </si>
  <si>
    <t>2014预算资金</t>
  </si>
  <si>
    <t>2014年专项项目支出安排明细</t>
  </si>
  <si>
    <t>2016年预算资金</t>
  </si>
  <si>
    <t>2016年专项项目支出安排明细</t>
  </si>
  <si>
    <t>2017年预算资金</t>
  </si>
  <si>
    <t>2017年专项项目支出安排明细</t>
  </si>
  <si>
    <t>2019年预算资金</t>
  </si>
  <si>
    <t>2019年专项项目支出安排明细</t>
  </si>
  <si>
    <t>一、一般公共服务</t>
  </si>
  <si>
    <t xml:space="preserve">     人大事务</t>
  </si>
  <si>
    <r>
      <rPr>
        <sz val="10"/>
        <rFont val="宋体"/>
        <charset val="134"/>
      </rPr>
      <t>报刊款1.5万</t>
    </r>
    <r>
      <rPr>
        <sz val="10"/>
        <color indexed="10"/>
        <rFont val="宋体"/>
        <charset val="134"/>
      </rPr>
      <t>【人民代表报288×4，保定日报368×6，法制日报360×2，保定晚报150×3，点评1300，河北日报386×4，人民代表报187.2×4，参考消息252×4，光明日报288×5，新华社电讯285.6×2，中办通讯60×2，纪检监察132，中国人大144×15，公民与法制12×156】，</t>
    </r>
    <r>
      <rPr>
        <sz val="10"/>
        <rFont val="宋体"/>
        <charset val="134"/>
      </rPr>
      <t>临时工工资及养老保险7.76万</t>
    </r>
    <r>
      <rPr>
        <sz val="10"/>
        <color indexed="10"/>
        <rFont val="宋体"/>
        <charset val="134"/>
      </rPr>
      <t>【4.5名临时工*1040元*12月，4.5名临时工保险*1977.1*0.2*12】,</t>
    </r>
    <r>
      <rPr>
        <sz val="10"/>
        <rFont val="宋体"/>
        <charset val="134"/>
      </rPr>
      <t>厕所清洁员工资及养老保险1.67万</t>
    </r>
    <r>
      <rPr>
        <sz val="10"/>
        <color indexed="10"/>
        <rFont val="宋体"/>
        <charset val="134"/>
      </rPr>
      <t>【1名临时工*1000元*12月，1名临时工保险*1977.1*0.2*12】</t>
    </r>
  </si>
  <si>
    <r>
      <rPr>
        <sz val="10"/>
        <rFont val="宋体"/>
        <charset val="134"/>
      </rPr>
      <t>报刊款2.5万</t>
    </r>
    <r>
      <rPr>
        <sz val="10"/>
        <color indexed="10"/>
        <rFont val="宋体"/>
        <charset val="134"/>
      </rPr>
      <t>【人民日报4*288=1152河北日报5*536=2680保定日报8*532=4256法制日报1*360=360保定晚报3*150=450燕赵都市5*180=900财经日报1*246=246人民代表4*187.2=748.8,参考消息4*288=1152纪检监察3*252=756内参选编1*298=298人大公民与法制12*144=1728老干部人民日报288*10=2880河北日报536*10=5360,党风廉政建设1*126=126《内参选编》1*480=480读者2*144=288元】，</t>
    </r>
    <r>
      <rPr>
        <sz val="10"/>
        <rFont val="宋体"/>
        <charset val="134"/>
      </rPr>
      <t>临时工工资及养老保险5.35万</t>
    </r>
    <r>
      <rPr>
        <sz val="10"/>
        <color indexed="10"/>
        <rFont val="宋体"/>
        <charset val="134"/>
      </rPr>
      <t>【3名*1210元*12月=43560元，1名临时工养老保险6103.44，管理费720，医疗保险1802，生育保险170.6，工伤保险610.4，失业保险458】,</t>
    </r>
    <r>
      <rPr>
        <sz val="10"/>
        <rFont val="宋体"/>
        <charset val="134"/>
      </rPr>
      <t>人大办公大院公厕清洁员劳务费1.2万</t>
    </r>
    <r>
      <rPr>
        <sz val="10"/>
        <color indexed="10"/>
        <rFont val="宋体"/>
        <charset val="134"/>
      </rPr>
      <t>【1名临时工*1000元*12月】</t>
    </r>
    <r>
      <rPr>
        <sz val="10"/>
        <rFont val="宋体"/>
        <charset val="134"/>
      </rPr>
      <t>,涞源县县域村庄及人口居住状况调研汇编出版印刷费7.5万元。</t>
    </r>
  </si>
  <si>
    <r>
      <rPr>
        <sz val="10"/>
        <color rgb="FF0033CC"/>
        <rFont val="宋体"/>
        <charset val="134"/>
      </rPr>
      <t>报刊款2.5万</t>
    </r>
    <r>
      <rPr>
        <sz val="10"/>
        <color indexed="10"/>
        <rFont val="宋体"/>
        <charset val="134"/>
      </rPr>
      <t>【人民日报4*288=1152河北日报5*536=2680保定日报8*532=4256法制日报1*360=360保定晚报3*150=450燕赵都市5*180=900财经日报1*246=246人民代表4*187.2=748.8,参考消息4*288=1152纪检监察3*252=756内参选编1*298=298人大公民与法制12*144=1728老干部人民日报288*10=2880河北日报536*10=5360,党风廉政建设1*126=126《内参选编》1*480=480读者2*144=288元】，</t>
    </r>
    <r>
      <rPr>
        <sz val="10"/>
        <color rgb="FF0033CC"/>
        <rFont val="宋体"/>
        <charset val="134"/>
      </rPr>
      <t>临时工工资及养老保险8.46万</t>
    </r>
    <r>
      <rPr>
        <sz val="10"/>
        <color indexed="10"/>
        <rFont val="宋体"/>
        <charset val="134"/>
      </rPr>
      <t>【4名*1380元*12月=6.62万，2名临时工养老医疗工伤生育保险1.69万元，管理费1440元】,</t>
    </r>
    <r>
      <rPr>
        <sz val="10"/>
        <color rgb="FF0033CC"/>
        <rFont val="宋体"/>
        <charset val="134"/>
      </rPr>
      <t>人大办公大院公厕清洁员劳务费1.2万</t>
    </r>
    <r>
      <rPr>
        <sz val="10"/>
        <color indexed="10"/>
        <rFont val="宋体"/>
        <charset val="134"/>
      </rPr>
      <t>【1名临时工*1000元*12月】</t>
    </r>
    <r>
      <rPr>
        <sz val="10"/>
        <rFont val="宋体"/>
        <charset val="134"/>
      </rPr>
      <t>。</t>
    </r>
  </si>
  <si>
    <t xml:space="preserve">       人大会议</t>
  </si>
  <si>
    <r>
      <rPr>
        <sz val="10"/>
        <color rgb="FF0033CC"/>
        <rFont val="宋体"/>
        <charset val="134"/>
      </rPr>
      <t>人大换届经费10万元</t>
    </r>
    <r>
      <rPr>
        <sz val="10"/>
        <color rgb="FFFF0000"/>
        <rFont val="宋体"/>
        <charset val="134"/>
      </rPr>
      <t>。</t>
    </r>
  </si>
  <si>
    <t>人大会议-2.22万元,</t>
  </si>
  <si>
    <t xml:space="preserve">       代表工作</t>
  </si>
  <si>
    <r>
      <rPr>
        <sz val="10"/>
        <rFont val="宋体"/>
        <charset val="134"/>
      </rPr>
      <t>人大代表活动经费2万</t>
    </r>
    <r>
      <rPr>
        <sz val="10"/>
        <color indexed="10"/>
        <rFont val="宋体"/>
        <charset val="134"/>
      </rPr>
      <t>【每年两次代表活动日，走访代表给农村代表发补助，困难代表补贴等】,</t>
    </r>
    <r>
      <rPr>
        <sz val="10"/>
        <rFont val="宋体"/>
        <charset val="134"/>
      </rPr>
      <t>市人代会专项0.5万</t>
    </r>
    <r>
      <rPr>
        <sz val="10"/>
        <color indexed="10"/>
        <rFont val="宋体"/>
        <charset val="134"/>
      </rPr>
      <t>【市人大代表活动日经费】，</t>
    </r>
    <r>
      <rPr>
        <sz val="10"/>
        <rFont val="宋体"/>
        <charset val="134"/>
      </rPr>
      <t>两节慰问费1.3万</t>
    </r>
    <r>
      <rPr>
        <sz val="10"/>
        <color indexed="10"/>
        <rFont val="宋体"/>
        <charset val="134"/>
      </rPr>
      <t>【慰问贫困代表】，</t>
    </r>
  </si>
  <si>
    <r>
      <rPr>
        <sz val="10"/>
        <rFont val="宋体"/>
        <charset val="134"/>
      </rPr>
      <t>人大代表活动经费5.43万</t>
    </r>
    <r>
      <rPr>
        <sz val="10"/>
        <color indexed="10"/>
        <rFont val="宋体"/>
        <charset val="134"/>
      </rPr>
      <t>【依据代表法规定181名代表*300元】,</t>
    </r>
    <r>
      <rPr>
        <sz val="10"/>
        <rFont val="宋体"/>
        <charset val="134"/>
      </rPr>
      <t>市人代会专项0.5万</t>
    </r>
    <r>
      <rPr>
        <sz val="10"/>
        <color indexed="10"/>
        <rFont val="宋体"/>
        <charset val="134"/>
      </rPr>
      <t>【市人大代表活动日经费】，</t>
    </r>
    <r>
      <rPr>
        <sz val="10"/>
        <rFont val="宋体"/>
        <charset val="134"/>
      </rPr>
      <t>两节慰问费1.3万</t>
    </r>
    <r>
      <rPr>
        <sz val="10"/>
        <color indexed="10"/>
        <rFont val="宋体"/>
        <charset val="134"/>
      </rPr>
      <t>【慰问贫困代表】，</t>
    </r>
  </si>
  <si>
    <r>
      <rPr>
        <sz val="10"/>
        <color rgb="FF0033CC"/>
        <rFont val="宋体"/>
        <charset val="134"/>
      </rPr>
      <t>人大代表活动经费5.43万</t>
    </r>
    <r>
      <rPr>
        <sz val="10"/>
        <color indexed="10"/>
        <rFont val="宋体"/>
        <charset val="134"/>
      </rPr>
      <t>【依据代表法规定181名代表*300元】,</t>
    </r>
    <r>
      <rPr>
        <sz val="10"/>
        <color rgb="FF0033CC"/>
        <rFont val="宋体"/>
        <charset val="134"/>
      </rPr>
      <t>市人代会专项0.5万</t>
    </r>
    <r>
      <rPr>
        <sz val="10"/>
        <color indexed="10"/>
        <rFont val="宋体"/>
        <charset val="134"/>
      </rPr>
      <t>【市人大代表活动日经费】，</t>
    </r>
    <r>
      <rPr>
        <sz val="10"/>
        <color rgb="FF0033CC"/>
        <rFont val="宋体"/>
        <charset val="134"/>
      </rPr>
      <t>两节慰问费1.3万</t>
    </r>
    <r>
      <rPr>
        <sz val="10"/>
        <color indexed="10"/>
        <rFont val="宋体"/>
        <charset val="134"/>
      </rPr>
      <t>【慰问贫困代表】，</t>
    </r>
  </si>
  <si>
    <t>代表培训-10万元,</t>
  </si>
  <si>
    <t xml:space="preserve">       其他人大事务支出</t>
  </si>
  <si>
    <t xml:space="preserve">     政协事务</t>
  </si>
  <si>
    <r>
      <rPr>
        <sz val="10"/>
        <rFont val="宋体"/>
        <charset val="134"/>
      </rPr>
      <t>报刊款1.5万</t>
    </r>
    <r>
      <rPr>
        <sz val="10"/>
        <color indexed="10"/>
        <rFont val="宋体"/>
        <charset val="134"/>
      </rPr>
      <t>【人民日报5份*288元、河北日报8份*386元、保定日报13份*368元、内参选编1份*598元、人民政协报18份*288元】，</t>
    </r>
    <r>
      <rPr>
        <sz val="10"/>
        <rFont val="宋体"/>
        <charset val="134"/>
      </rPr>
      <t>临时工工资及养老保险7.76万</t>
    </r>
    <r>
      <rPr>
        <sz val="10"/>
        <color indexed="10"/>
        <rFont val="宋体"/>
        <charset val="134"/>
      </rPr>
      <t>【4.5名临时工*1040元*12月，4.5名临时工保险*1977.1*0.2*12】,</t>
    </r>
    <r>
      <rPr>
        <sz val="10"/>
        <rFont val="宋体"/>
        <charset val="134"/>
      </rPr>
      <t>文史资料3万</t>
    </r>
    <r>
      <rPr>
        <sz val="10"/>
        <color indexed="10"/>
        <rFont val="宋体"/>
        <charset val="134"/>
      </rPr>
      <t>【编撰文史资料】,</t>
    </r>
  </si>
  <si>
    <r>
      <rPr>
        <sz val="10"/>
        <rFont val="宋体"/>
        <charset val="134"/>
      </rPr>
      <t>报刊款2.5万</t>
    </r>
    <r>
      <rPr>
        <sz val="10"/>
        <color indexed="10"/>
        <rFont val="宋体"/>
        <charset val="134"/>
      </rPr>
      <t>【1、人民日报：288元×4份＝1152元，河北日报：536元×3份＝1608元，保定日报：532元×18份＝9576元，人民政协报：312元×18份＝5616元，参考消息：288元×1份＝288元，中国老年报：135元×1份＝135元，领导科学：192元×1份＝192元，合计18567元。2、《乡音》、《文史精华》、等政协内部刊物及《保密工作》、《内参选编》、《人民检察报》、《中国纪检监察报》等报刊的订阅，合计6433元】，</t>
    </r>
    <r>
      <rPr>
        <sz val="10"/>
        <rFont val="宋体"/>
        <charset val="134"/>
      </rPr>
      <t>临时工工资及养老保险6.61万</t>
    </r>
    <r>
      <rPr>
        <sz val="10"/>
        <color indexed="10"/>
        <rFont val="宋体"/>
        <charset val="134"/>
      </rPr>
      <t>【4名临时工*1210元*12月=5.81万元，1名临时工保险*2312*26.8%*12月=7435元,1名劳务派遣人员管理费*50元*12月=0.06万】,</t>
    </r>
    <r>
      <rPr>
        <sz val="10"/>
        <rFont val="宋体"/>
        <charset val="134"/>
      </rPr>
      <t>《涞源民俗》文史资料编撰经费15万</t>
    </r>
    <r>
      <rPr>
        <sz val="10"/>
        <color indexed="10"/>
        <rFont val="宋体"/>
        <charset val="134"/>
      </rPr>
      <t>【编撰文史资料】,</t>
    </r>
  </si>
  <si>
    <r>
      <rPr>
        <sz val="10"/>
        <color rgb="FF0000FF"/>
        <rFont val="宋体"/>
        <charset val="134"/>
      </rPr>
      <t>报刊款2.5万</t>
    </r>
    <r>
      <rPr>
        <sz val="10"/>
        <color rgb="FFFF0000"/>
        <rFont val="宋体"/>
        <charset val="134"/>
      </rPr>
      <t>【1、人民日报：288元×4份＝1152元，河北日报：536元×3份＝1608元，保定日报：532元×18份＝9576元，人民政协报：312元×18份＝5616元，参考消息：288元×1份＝288元，中国老年报：135元×1份＝135元，领导科学：192元×1份＝192元，合计18567元。2、《乡音》、《文史精华》、等政协内部刊物及《保密工作》、《内参选编》、《人民检察报》、《中国纪检监察报》等报刊的订阅，合计6433元】，</t>
    </r>
    <r>
      <rPr>
        <sz val="10"/>
        <color rgb="FF0000FF"/>
        <rFont val="宋体"/>
        <charset val="134"/>
      </rPr>
      <t>临时工工资及养老保险7.54万</t>
    </r>
    <r>
      <rPr>
        <sz val="10"/>
        <color rgb="FFFF0000"/>
        <rFont val="宋体"/>
        <charset val="134"/>
      </rPr>
      <t>【4名临时工*1380元*12月=6.62万元，1名临时工保险*2621*26.8%*12月=8429元,1名劳务派遣人员管理费*60元*12月=0.072万】,</t>
    </r>
    <r>
      <rPr>
        <sz val="10"/>
        <color rgb="FF0000FF"/>
        <rFont val="宋体"/>
        <charset val="134"/>
      </rPr>
      <t>《涞源民俗》文史资料编撰经费8万</t>
    </r>
    <r>
      <rPr>
        <sz val="10"/>
        <color rgb="FFFF0000"/>
        <rFont val="宋体"/>
        <charset val="134"/>
      </rPr>
      <t>【编撰文史资料】,</t>
    </r>
  </si>
  <si>
    <t>文史资料编撰经费-9万元</t>
  </si>
  <si>
    <t xml:space="preserve">       政协会议</t>
  </si>
  <si>
    <t>政协换届经费10万元。</t>
  </si>
  <si>
    <t xml:space="preserve">政协会议-8.94万元
</t>
  </si>
  <si>
    <t xml:space="preserve">       委员视察</t>
  </si>
  <si>
    <r>
      <rPr>
        <sz val="10"/>
        <rFont val="宋体"/>
        <charset val="134"/>
      </rPr>
      <t>政协委员活动经费2万</t>
    </r>
    <r>
      <rPr>
        <sz val="10"/>
        <color indexed="10"/>
        <rFont val="宋体"/>
        <charset val="134"/>
      </rPr>
      <t>【每两个月一次政协委员视察考察经费】,</t>
    </r>
    <r>
      <rPr>
        <sz val="10"/>
        <rFont val="宋体"/>
        <charset val="134"/>
      </rPr>
      <t>市政协会专项0.5万</t>
    </r>
    <r>
      <rPr>
        <sz val="10"/>
        <color indexed="10"/>
        <rFont val="宋体"/>
        <charset val="134"/>
      </rPr>
      <t>【市政协委员参加市政协会议】，</t>
    </r>
    <r>
      <rPr>
        <sz val="10"/>
        <rFont val="宋体"/>
        <charset val="134"/>
      </rPr>
      <t>两节慰问费1.3万</t>
    </r>
    <r>
      <rPr>
        <sz val="10"/>
        <color indexed="10"/>
        <rFont val="宋体"/>
        <charset val="134"/>
      </rPr>
      <t>【慰问贫困委员】,</t>
    </r>
  </si>
  <si>
    <r>
      <rPr>
        <sz val="10"/>
        <rFont val="宋体"/>
        <charset val="134"/>
      </rPr>
      <t>政协委员活动经费2万</t>
    </r>
    <r>
      <rPr>
        <sz val="10"/>
        <color indexed="10"/>
        <rFont val="宋体"/>
        <charset val="134"/>
      </rPr>
      <t>【每两个月一次政协委员视察考察经费】</t>
    </r>
    <r>
      <rPr>
        <sz val="10"/>
        <rFont val="宋体"/>
        <charset val="134"/>
      </rPr>
      <t>,市政协会专项0.5万</t>
    </r>
    <r>
      <rPr>
        <sz val="10"/>
        <color indexed="10"/>
        <rFont val="宋体"/>
        <charset val="134"/>
      </rPr>
      <t>【市政协委员参加市政协会议】，</t>
    </r>
    <r>
      <rPr>
        <sz val="10"/>
        <rFont val="宋体"/>
        <charset val="134"/>
      </rPr>
      <t>两节慰问费1.3万</t>
    </r>
    <r>
      <rPr>
        <sz val="10"/>
        <color indexed="10"/>
        <rFont val="宋体"/>
        <charset val="134"/>
      </rPr>
      <t>【慰问贫困委员】,</t>
    </r>
  </si>
  <si>
    <r>
      <rPr>
        <sz val="10"/>
        <color rgb="FF0000FF"/>
        <rFont val="宋体"/>
        <charset val="134"/>
      </rPr>
      <t>政协委员活动经费2万</t>
    </r>
    <r>
      <rPr>
        <sz val="10"/>
        <color indexed="10"/>
        <rFont val="宋体"/>
        <charset val="134"/>
      </rPr>
      <t>【每两个月一次政协委员视察考察经费】</t>
    </r>
    <r>
      <rPr>
        <sz val="10"/>
        <color rgb="FF0000FF"/>
        <rFont val="宋体"/>
        <charset val="134"/>
      </rPr>
      <t>,市政协会专项0.5万</t>
    </r>
    <r>
      <rPr>
        <sz val="10"/>
        <color indexed="10"/>
        <rFont val="宋体"/>
        <charset val="134"/>
      </rPr>
      <t>【市政协委员参加市政协会议】，</t>
    </r>
    <r>
      <rPr>
        <sz val="10"/>
        <color rgb="FF0000FF"/>
        <rFont val="宋体"/>
        <charset val="134"/>
      </rPr>
      <t>两节慰问费1.3万</t>
    </r>
    <r>
      <rPr>
        <sz val="10"/>
        <color indexed="10"/>
        <rFont val="宋体"/>
        <charset val="134"/>
      </rPr>
      <t>【慰问贫困委员】,</t>
    </r>
  </si>
  <si>
    <t xml:space="preserve">     政府办公厅及相关机构事务</t>
  </si>
  <si>
    <r>
      <rPr>
        <sz val="10"/>
        <rFont val="宋体"/>
        <charset val="134"/>
      </rPr>
      <t>报刊款3万</t>
    </r>
    <r>
      <rPr>
        <sz val="10"/>
        <color indexed="10"/>
        <rFont val="宋体"/>
        <charset val="134"/>
      </rPr>
      <t>【人民日报288*20，河北日报386*20，经济日报297*10，保定日报368*31秘书工作16*96=1536，半月谈12*84，内参2*598】，</t>
    </r>
    <r>
      <rPr>
        <sz val="10"/>
        <rFont val="宋体"/>
        <charset val="134"/>
      </rPr>
      <t>13名临时工工资14.83万</t>
    </r>
    <r>
      <rPr>
        <sz val="10"/>
        <color indexed="10"/>
        <rFont val="宋体"/>
        <charset val="134"/>
      </rPr>
      <t>【2名外聘1500元*12月，9名临时工*1040月*12】；</t>
    </r>
    <r>
      <rPr>
        <sz val="10"/>
        <rFont val="宋体"/>
        <charset val="134"/>
      </rPr>
      <t>食安办工作经费5万元；城区办、社区居委会房租21万</t>
    </r>
    <r>
      <rPr>
        <sz val="10"/>
        <color indexed="10"/>
        <rFont val="宋体"/>
        <charset val="134"/>
      </rPr>
      <t>【城区办房租14万，六个居委会房租7万】，</t>
    </r>
    <r>
      <rPr>
        <sz val="10"/>
        <rFont val="宋体"/>
        <charset val="134"/>
      </rPr>
      <t>社区居委会取暖3.3万</t>
    </r>
    <r>
      <rPr>
        <sz val="10"/>
        <color indexed="10"/>
        <rFont val="宋体"/>
        <charset val="134"/>
      </rPr>
      <t>【1个社区办及6个居委会取暖面积1269平米*26月/平米】，</t>
    </r>
    <r>
      <rPr>
        <sz val="10"/>
        <rFont val="宋体"/>
        <charset val="134"/>
      </rPr>
      <t>社区工作经费8.4万</t>
    </r>
    <r>
      <rPr>
        <sz val="10"/>
        <color indexed="10"/>
        <rFont val="宋体"/>
        <charset val="134"/>
      </rPr>
      <t>【1个社区办及6个居委会每个年1.2万元】,</t>
    </r>
    <r>
      <rPr>
        <sz val="10"/>
        <rFont val="宋体"/>
        <charset val="134"/>
      </rPr>
      <t>涞源镇房租15万；乡政府修缮30万;18个乡镇追加乡镇工作经费180万。乡镇干部激励关爱机制经费106.3万</t>
    </r>
    <r>
      <rPr>
        <sz val="10"/>
        <color indexed="10"/>
        <rFont val="宋体"/>
        <charset val="134"/>
      </rPr>
      <t>【乡镇干部工作生活补贴106.3万（正职四年以上30人*460元*12月=16.56万、正职四年以下6人*260元*12月=1.9万、副职166人*200元*12月=39.84万、一般干部400人*100元*12月=48万）】，</t>
    </r>
  </si>
  <si>
    <r>
      <rPr>
        <sz val="10"/>
        <rFont val="宋体"/>
        <charset val="134"/>
      </rPr>
      <t>报刊款4万</t>
    </r>
    <r>
      <rPr>
        <sz val="10"/>
        <color indexed="10"/>
        <rFont val="宋体"/>
        <charset val="134"/>
      </rPr>
      <t>【人民日报288*20，河北日报536*20，经济日报297*10，保定日报532*31秘书工作16*96，半月谈12*84，内参3*448】，</t>
    </r>
    <r>
      <rPr>
        <sz val="10"/>
        <rFont val="宋体"/>
        <charset val="134"/>
      </rPr>
      <t>政府办专项工作经费80万元,12名临时工工资44.01万</t>
    </r>
    <r>
      <rPr>
        <sz val="10"/>
        <color indexed="10"/>
        <rFont val="宋体"/>
        <charset val="134"/>
      </rPr>
      <t>【食堂临时工工资6人月10320*12=12.38万，保安3人月5400*12=64800；保险2312元/月*15*12月*26.8%=11.15万元；管理费60元*15*12=1.08元。1名外聘1500元*12月，7名临时工*1210月*12，1名清洁工工资800*12月=0.96万】；</t>
    </r>
    <r>
      <rPr>
        <sz val="10"/>
        <rFont val="宋体"/>
        <charset val="134"/>
      </rPr>
      <t>行政服务中心临时工工资及工作经费34.42万</t>
    </r>
    <r>
      <rPr>
        <sz val="10"/>
        <color indexed="10"/>
        <rFont val="宋体"/>
        <charset val="134"/>
      </rPr>
      <t>（移动光纤宽带3.12万、网通专线光纤传输费1.44万、电费5.87万、取暖费1512平米*25元=3.78万、办公等运转经费99人*1000元=9.9万、保安网管3人工资及保险6.59(3人*1210元*12月+620元/月*3人*12月)、保洁员2人工资1.2万、保安保洁服装及工具0.52万、网络等设备维护费2万,），</t>
    </r>
    <r>
      <rPr>
        <sz val="10"/>
        <rFont val="宋体"/>
        <charset val="134"/>
      </rPr>
      <t>公共资源交易中心运行费用23.96万</t>
    </r>
    <r>
      <rPr>
        <sz val="10"/>
        <color indexed="10"/>
        <rFont val="宋体"/>
        <charset val="134"/>
      </rPr>
      <t>【（房屋租赁6.8万，水电费3.71万，取暖费5万，人员工资及保险4.89万(2名保安1210元*2人*12月+四项保险620元*2人*12月,锅炉工工资5个月5000元）,办公费2万,网络电话费1.56万】。</t>
    </r>
    <r>
      <rPr>
        <sz val="10"/>
        <rFont val="宋体"/>
        <charset val="134"/>
      </rPr>
      <t>督查专项工作经费1.4万元【</t>
    </r>
    <r>
      <rPr>
        <sz val="10"/>
        <color indexed="10"/>
        <rFont val="宋体"/>
        <charset val="134"/>
      </rPr>
      <t>摄像机1部3000；录音笔2支500元；照像机1部1500元；微型摄像机1部1000元；电脑2台*4000=8000</t>
    </r>
    <r>
      <rPr>
        <sz val="10"/>
        <rFont val="宋体"/>
        <charset val="134"/>
      </rPr>
      <t>】,城区办、社区居委会房租25万</t>
    </r>
    <r>
      <rPr>
        <sz val="10"/>
        <color indexed="10"/>
        <rFont val="宋体"/>
        <charset val="134"/>
      </rPr>
      <t>【城区办房租18万，六个居委会房租7万】，</t>
    </r>
    <r>
      <rPr>
        <sz val="10"/>
        <rFont val="宋体"/>
        <charset val="134"/>
      </rPr>
      <t>社区居委会取暖3.3万</t>
    </r>
    <r>
      <rPr>
        <sz val="10"/>
        <color indexed="10"/>
        <rFont val="宋体"/>
        <charset val="134"/>
      </rPr>
      <t>【1个社区办及6个居委会取暖面积1269平米*26月/平米】，</t>
    </r>
    <r>
      <rPr>
        <sz val="10"/>
        <rFont val="宋体"/>
        <charset val="134"/>
      </rPr>
      <t>社区工作经费8.4万</t>
    </r>
    <r>
      <rPr>
        <sz val="10"/>
        <color indexed="10"/>
        <rFont val="宋体"/>
        <charset val="134"/>
      </rPr>
      <t>【1个社区办及6个居委会每个年1.2万元】,</t>
    </r>
    <r>
      <rPr>
        <sz val="10"/>
        <rFont val="宋体"/>
        <charset val="134"/>
      </rPr>
      <t>涞源镇房租19万；</t>
    </r>
    <r>
      <rPr>
        <sz val="10"/>
        <color indexed="12"/>
        <rFont val="宋体"/>
        <charset val="134"/>
      </rPr>
      <t>矿督办工作经费2万,</t>
    </r>
    <r>
      <rPr>
        <sz val="10"/>
        <rFont val="宋体"/>
        <charset val="134"/>
      </rPr>
      <t>亢进文见义勇为待遇0.3万</t>
    </r>
    <r>
      <rPr>
        <sz val="10"/>
        <color indexed="12"/>
        <rFont val="宋体"/>
        <charset val="134"/>
      </rPr>
      <t>,塔崖驿片区工作经费2万，小河片区工作经费2万，王安镇片区工作经费2万，</t>
    </r>
    <r>
      <rPr>
        <sz val="10"/>
        <rFont val="宋体"/>
        <charset val="134"/>
      </rPr>
      <t>银坊镇更换锅炉资金17.31万</t>
    </r>
    <r>
      <rPr>
        <sz val="10"/>
        <color indexed="12"/>
        <rFont val="宋体"/>
        <charset val="134"/>
      </rPr>
      <t>(</t>
    </r>
    <r>
      <rPr>
        <sz val="10"/>
        <color indexed="10"/>
        <rFont val="宋体"/>
        <charset val="134"/>
      </rPr>
      <t>评审中心审定价</t>
    </r>
    <r>
      <rPr>
        <sz val="10"/>
        <color indexed="12"/>
        <rFont val="宋体"/>
        <charset val="134"/>
      </rPr>
      <t>),</t>
    </r>
    <r>
      <rPr>
        <sz val="10"/>
        <rFont val="宋体"/>
        <charset val="134"/>
      </rPr>
      <t>银坊镇2015年湖南外建武汉分公司占地遗留问题16万元,涞源镇麻园砖厂占地补偿款10.2万元,王安镇政府租用办公用房租赁费12万元,全县办公用房修绻费用40万元.塔崖驿乡更换锅炉资金6万元,杏花湾租金50万元。</t>
    </r>
    <r>
      <rPr>
        <sz val="10"/>
        <color indexed="12"/>
        <rFont val="宋体"/>
        <charset val="134"/>
      </rPr>
      <t>东团堡工作经费27.09万元,白石山镇工作经费10.6万元,南屯镇工作经费8.8万元,城区办工作经费9万元,涞源镇工作经费10万元,乌龙沟乡工作经费3万元,水堡镇工作经费7万元.白石山镇新华网项目征地工作经费7万元,</t>
    </r>
  </si>
  <si>
    <r>
      <rPr>
        <sz val="10"/>
        <color rgb="FF0000FF"/>
        <rFont val="宋体"/>
        <charset val="134"/>
      </rPr>
      <t>报刊款4.47万</t>
    </r>
    <r>
      <rPr>
        <sz val="10"/>
        <color rgb="FFFF0000"/>
        <rFont val="宋体"/>
        <charset val="134"/>
      </rPr>
      <t>【人民日报288*20，河北日报536*20，经济日报297*10，保定日报532*31秘书工作16*96，半月谈12*84，内参3*598,河北法制294*3，法制日报360*3，河北经济486*2，保定晚报150*10】，</t>
    </r>
    <r>
      <rPr>
        <sz val="10"/>
        <rFont val="宋体"/>
        <charset val="134"/>
      </rPr>
      <t>政府办专项工作经费80万元（</t>
    </r>
    <r>
      <rPr>
        <sz val="10"/>
        <color rgb="FFCC00CC"/>
        <rFont val="宋体"/>
        <charset val="134"/>
      </rPr>
      <t>此款于2017.1.17日拨政府办公用经费10万元</t>
    </r>
    <r>
      <rPr>
        <sz val="10"/>
        <rFont val="宋体"/>
        <charset val="134"/>
      </rPr>
      <t>）,</t>
    </r>
    <r>
      <rPr>
        <sz val="10"/>
        <color rgb="FF0000FF"/>
        <rFont val="宋体"/>
        <charset val="134"/>
      </rPr>
      <t>12名临时工工资50.12万</t>
    </r>
    <r>
      <rPr>
        <sz val="10"/>
        <color rgb="FFFF0000"/>
        <rFont val="宋体"/>
        <charset val="134"/>
      </rPr>
      <t>【食堂临时工工资6人月10660*12=12.79万，保安3人月5400*12=64800；保险2621元/月*15人*12月*26.8%=12.64万元，保险按增幅10%后为13.9万；管理费60元*15*12=1.08元。9名临时工*1380月*12=14.91万，1名清洁工工资800*12月=0.96万】；</t>
    </r>
    <r>
      <rPr>
        <sz val="10"/>
        <color rgb="FF0000FF"/>
        <rFont val="宋体"/>
        <charset val="134"/>
      </rPr>
      <t>行政服务中心临时工工资及工作经费46.83万</t>
    </r>
    <r>
      <rPr>
        <sz val="10"/>
        <color rgb="FFFF0000"/>
        <rFont val="宋体"/>
        <charset val="134"/>
      </rPr>
      <t>（移动光纤宽带3.12万、网通专线光纤传输费2.64万、监管平台1.2万、电费5.87万、取暖费1512平米*25元=3.78万、办公等运转经费130人*1000元=13万、保安网管3人工资及保险7.5万(3人*1380元*12月+703元/月*3人*12月)、保洁员2人工资1.2万、保安保洁服装及工具0.52万、网络等设备维护费5万，接待经费3万元）；</t>
    </r>
    <r>
      <rPr>
        <sz val="10"/>
        <color rgb="FF0000FF"/>
        <rFont val="宋体"/>
        <charset val="134"/>
      </rPr>
      <t>行政服务中心“互联网+政务服务”建设经费110万元</t>
    </r>
    <r>
      <rPr>
        <sz val="10"/>
        <color rgb="FFFF0000"/>
        <rFont val="宋体"/>
        <charset val="134"/>
      </rPr>
      <t>【政务服务中心网上审批窗口设备购置20万元；18个乡镇及有关村“互联网+政务服务”硬件建设60万元，乡村两级“两个代办”专项办公经费20万元,采购中心工作经费10万元】</t>
    </r>
    <r>
      <rPr>
        <sz val="10"/>
        <color rgb="FF0000FF"/>
        <rFont val="宋体"/>
        <charset val="134"/>
      </rPr>
      <t>公共资源交易中心运行费用39.05万</t>
    </r>
    <r>
      <rPr>
        <sz val="10"/>
        <color rgb="FFFF0000"/>
        <rFont val="宋体"/>
        <charset val="134"/>
      </rPr>
      <t>【房屋租赁6.8万，水电费3.71万，取暖费5万，人员工资及保险5万(2名保安1380元*2人*12月+四项保险703元*2人*12月,保安保洁服装工具0.62万元，水电暖及办公设备维护费3万，接待经费3万元,办公费2万,网络电话费1.56万，，网络建设保证金8.36万元】。</t>
    </r>
    <r>
      <rPr>
        <sz val="10"/>
        <color rgb="FF0033CC"/>
        <rFont val="宋体"/>
        <charset val="134"/>
      </rPr>
      <t>督查专项工作经费1.4万元</t>
    </r>
    <r>
      <rPr>
        <sz val="10"/>
        <rFont val="宋体"/>
        <charset val="134"/>
      </rPr>
      <t>【</t>
    </r>
    <r>
      <rPr>
        <sz val="10"/>
        <color rgb="FFFF0000"/>
        <rFont val="宋体"/>
        <charset val="134"/>
      </rPr>
      <t>摄像机1部3000；录音笔2支500元；照像机1部1500元；微型摄像机1部1000元；电脑2台*4000=8000</t>
    </r>
    <r>
      <rPr>
        <sz val="10"/>
        <rFont val="宋体"/>
        <charset val="134"/>
      </rPr>
      <t>】,</t>
    </r>
    <r>
      <rPr>
        <sz val="10"/>
        <color rgb="FF0033CC"/>
        <rFont val="宋体"/>
        <charset val="134"/>
      </rPr>
      <t>城区办及社区居委会房租26万</t>
    </r>
    <r>
      <rPr>
        <sz val="10"/>
        <color rgb="FFFF0000"/>
        <rFont val="宋体"/>
        <charset val="134"/>
      </rPr>
      <t>【城区办2016年房租19万、2017年六个居委会房租7万】，</t>
    </r>
    <r>
      <rPr>
        <sz val="10"/>
        <color rgb="FF0000FF"/>
        <rFont val="宋体"/>
        <charset val="134"/>
      </rPr>
      <t>2017年信访群众工作站房租30万元，</t>
    </r>
    <r>
      <rPr>
        <sz val="10"/>
        <color rgb="FF0033CC"/>
        <rFont val="宋体"/>
        <charset val="134"/>
      </rPr>
      <t>社区居委会取暖3.3万</t>
    </r>
    <r>
      <rPr>
        <sz val="10"/>
        <color rgb="FFFF0000"/>
        <rFont val="宋体"/>
        <charset val="134"/>
      </rPr>
      <t>【1个社区办及6个居委会取暖面积1269平米*26月/平米】，</t>
    </r>
    <r>
      <rPr>
        <sz val="10"/>
        <color rgb="FF0033CC"/>
        <rFont val="宋体"/>
        <charset val="134"/>
      </rPr>
      <t>社区工作经费8.4万</t>
    </r>
    <r>
      <rPr>
        <sz val="10"/>
        <color rgb="FFFF0000"/>
        <rFont val="宋体"/>
        <charset val="134"/>
      </rPr>
      <t>【1个社区办及6个居委会每个年1.2万元】,</t>
    </r>
    <r>
      <rPr>
        <sz val="10"/>
        <color rgb="FF0033CC"/>
        <rFont val="宋体"/>
        <charset val="134"/>
      </rPr>
      <t>涞源镇房租25万（</t>
    </r>
    <r>
      <rPr>
        <sz val="10"/>
        <color rgb="FFCC00CC"/>
        <rFont val="宋体"/>
        <charset val="134"/>
      </rPr>
      <t>此款于2017.1.17日拨涞源镇25万</t>
    </r>
    <r>
      <rPr>
        <sz val="10"/>
        <color rgb="FF0033CC"/>
        <rFont val="宋体"/>
        <charset val="134"/>
      </rPr>
      <t>）</t>
    </r>
    <r>
      <rPr>
        <sz val="10"/>
        <rFont val="宋体"/>
        <charset val="134"/>
      </rPr>
      <t>；</t>
    </r>
    <r>
      <rPr>
        <sz val="10"/>
        <color rgb="FF0033CC"/>
        <rFont val="宋体"/>
        <charset val="134"/>
      </rPr>
      <t>亢进文见义勇为待遇0.3万</t>
    </r>
    <r>
      <rPr>
        <sz val="10"/>
        <color rgb="FF0000FF"/>
        <rFont val="宋体"/>
        <charset val="134"/>
      </rPr>
      <t>,塔崖驿片区工作经费4万（</t>
    </r>
    <r>
      <rPr>
        <sz val="10"/>
        <color rgb="FFFF0000"/>
        <rFont val="宋体"/>
        <charset val="134"/>
      </rPr>
      <t>含2016年1万元</t>
    </r>
    <r>
      <rPr>
        <sz val="10"/>
        <color rgb="FF0000FF"/>
        <rFont val="宋体"/>
        <charset val="134"/>
      </rPr>
      <t>），小河片区工作经费3万，王安镇片区工作经费3万，</t>
    </r>
    <r>
      <rPr>
        <sz val="10"/>
        <color rgb="FF0033CC"/>
        <rFont val="宋体"/>
        <charset val="134"/>
      </rPr>
      <t>王安镇政府租用办公用房租赁费12万元,全县办公用房修绻费用100万元.全县办公设备购置经费76万元,杏花湾租金50万元。留家庄乡工作经费11.18万元（</t>
    </r>
    <r>
      <rPr>
        <sz val="10"/>
        <color rgb="FFFF0000"/>
        <rFont val="宋体"/>
        <charset val="134"/>
      </rPr>
      <t>2016年收回问题资金</t>
    </r>
    <r>
      <rPr>
        <sz val="10"/>
        <color rgb="FF0033CC"/>
        <rFont val="宋体"/>
        <charset val="134"/>
      </rPr>
      <t>）,</t>
    </r>
  </si>
  <si>
    <t>全县办公用房修缮费用-20万元；政府办专项工作经费-11万元，2017年招录乡镇41人县直79人公益性岗位人员工资保意外险-24.6万元,</t>
  </si>
  <si>
    <t xml:space="preserve">       专项业务活动</t>
  </si>
  <si>
    <r>
      <rPr>
        <sz val="10"/>
        <rFont val="宋体"/>
        <charset val="134"/>
      </rPr>
      <t>地方志外聘人员工资5.664万,地方志专项2.5万</t>
    </r>
    <r>
      <rPr>
        <sz val="10"/>
        <color indexed="10"/>
        <rFont val="宋体"/>
        <charset val="134"/>
      </rPr>
      <t>【编撰地方志工作经费2.5万，出版印刷费3500本*140元】，</t>
    </r>
  </si>
  <si>
    <r>
      <rPr>
        <sz val="10"/>
        <rFont val="宋体"/>
        <charset val="134"/>
      </rPr>
      <t>地方志专项19.48万</t>
    </r>
    <r>
      <rPr>
        <sz val="10"/>
        <color indexed="10"/>
        <rFont val="宋体"/>
        <charset val="134"/>
      </rPr>
      <t>【翻印旧县志500*80=4万；出版新县志1000*120=12万，外聘人员工资2人每月2900*12=34800】，</t>
    </r>
    <r>
      <rPr>
        <sz val="10"/>
        <rFont val="宋体"/>
        <charset val="134"/>
      </rPr>
      <t>网络信息费5.85万元</t>
    </r>
    <r>
      <rPr>
        <sz val="10"/>
        <color indexed="10"/>
        <rFont val="宋体"/>
        <charset val="134"/>
      </rPr>
      <t>【设备维护费18500;（硬盘（包含数据）*2块*4250=8500元，服务器1台维修6000元，中兴路由器4000元，）门户网站服务费25000；信息公开平台服务费15000】；</t>
    </r>
    <r>
      <rPr>
        <sz val="10"/>
        <color indexed="12"/>
        <rFont val="宋体"/>
        <charset val="134"/>
      </rPr>
      <t>政府督查室信息科配备数码办公设备1万</t>
    </r>
    <r>
      <rPr>
        <sz val="10"/>
        <color indexed="17"/>
        <rFont val="宋体"/>
        <charset val="134"/>
      </rPr>
      <t>(</t>
    </r>
    <r>
      <rPr>
        <sz val="10"/>
        <color indexed="10"/>
        <rFont val="宋体"/>
        <charset val="134"/>
      </rPr>
      <t>领导批示</t>
    </r>
    <r>
      <rPr>
        <sz val="10"/>
        <color indexed="17"/>
        <rFont val="宋体"/>
        <charset val="134"/>
      </rPr>
      <t>),</t>
    </r>
  </si>
  <si>
    <r>
      <rPr>
        <sz val="10"/>
        <color rgb="FF0000FF"/>
        <rFont val="宋体"/>
        <charset val="134"/>
      </rPr>
      <t>地方志专项15.33万</t>
    </r>
    <r>
      <rPr>
        <sz val="10"/>
        <color rgb="FFFF0000"/>
        <rFont val="宋体"/>
        <charset val="134"/>
      </rPr>
      <t>【出版新县志32.76万，减2016年已付9.23万元，2017年安排23.53万元，外聘人员工资1人每月1500*12=1.8万】，</t>
    </r>
    <r>
      <rPr>
        <sz val="10"/>
        <color rgb="FF0000FF"/>
        <rFont val="宋体"/>
        <charset val="134"/>
      </rPr>
      <t>网络信息费5.85万元</t>
    </r>
    <r>
      <rPr>
        <sz val="10"/>
        <color rgb="FFFF0000"/>
        <rFont val="宋体"/>
        <charset val="134"/>
      </rPr>
      <t>【设备维护费18500;（硬盘（包含数据）*2块*4250=8500元，服务器1台维修6000元，中兴路由器4000元，）门户网站服务费25000；信息公开平台服务费15000】；</t>
    </r>
    <r>
      <rPr>
        <sz val="10"/>
        <color rgb="FF0000FF"/>
        <rFont val="宋体"/>
        <charset val="134"/>
      </rPr>
      <t>人防办专项2万</t>
    </r>
    <r>
      <rPr>
        <sz val="10"/>
        <color rgb="FF008000"/>
        <rFont val="宋体"/>
        <charset val="134"/>
      </rPr>
      <t>【</t>
    </r>
    <r>
      <rPr>
        <sz val="10"/>
        <color rgb="FFFF0000"/>
        <rFont val="宋体"/>
        <charset val="134"/>
      </rPr>
      <t>印制宣传品经费</t>
    </r>
    <r>
      <rPr>
        <sz val="10"/>
        <color rgb="FF008000"/>
        <rFont val="宋体"/>
        <charset val="134"/>
      </rPr>
      <t>】，</t>
    </r>
    <r>
      <rPr>
        <sz val="10"/>
        <color rgb="FF0033CC"/>
        <rFont val="宋体"/>
        <charset val="134"/>
      </rPr>
      <t>人防工程建设规划编制4万元,聘用人员工资1.66万元.金融服务中心办公经费5万元，</t>
    </r>
  </si>
  <si>
    <t>大气办专项-22万元,</t>
  </si>
  <si>
    <t xml:space="preserve">       政务公开审批</t>
  </si>
  <si>
    <r>
      <rPr>
        <sz val="10"/>
        <rFont val="宋体"/>
        <charset val="134"/>
      </rPr>
      <t>法制办1万</t>
    </r>
    <r>
      <rPr>
        <sz val="10"/>
        <color indexed="10"/>
        <rFont val="宋体"/>
        <charset val="134"/>
      </rPr>
      <t>【行政复议案件调查取证费0.5万，案件整理复印材料、律师费0.5万】，</t>
    </r>
  </si>
  <si>
    <r>
      <rPr>
        <sz val="10"/>
        <rFont val="宋体"/>
        <charset val="134"/>
      </rPr>
      <t>法制办2万</t>
    </r>
    <r>
      <rPr>
        <sz val="10"/>
        <color indexed="10"/>
        <rFont val="宋体"/>
        <charset val="134"/>
      </rPr>
      <t>【律师费2万,每个律师每年0.5万*4人】，</t>
    </r>
  </si>
  <si>
    <r>
      <rPr>
        <sz val="10"/>
        <color rgb="FF0000FF"/>
        <rFont val="宋体"/>
        <charset val="134"/>
      </rPr>
      <t>法制办2万</t>
    </r>
    <r>
      <rPr>
        <sz val="10"/>
        <color indexed="10"/>
        <rFont val="宋体"/>
        <charset val="134"/>
      </rPr>
      <t>【律师费2万,每个律师每年0.5万*4人】，</t>
    </r>
  </si>
  <si>
    <t xml:space="preserve">       信访事务</t>
  </si>
  <si>
    <r>
      <rPr>
        <sz val="10"/>
        <rFont val="宋体"/>
        <charset val="134"/>
      </rPr>
      <t>信访稳定经费200万</t>
    </r>
    <r>
      <rPr>
        <sz val="10"/>
        <color indexed="10"/>
        <rFont val="宋体"/>
        <charset val="134"/>
      </rPr>
      <t>（含信访经费27万人*2元=54万，含公安局秘密经费10万，凭领导批示支付），</t>
    </r>
    <r>
      <rPr>
        <sz val="10"/>
        <rFont val="宋体"/>
        <charset val="134"/>
      </rPr>
      <t>乡镇工作经费108万元</t>
    </r>
    <r>
      <rPr>
        <sz val="10"/>
        <color indexed="10"/>
        <rFont val="宋体"/>
        <charset val="134"/>
      </rPr>
      <t>（每乡镇年6万元维稳经费，含原来从转移支付列支36万）；</t>
    </r>
  </si>
  <si>
    <r>
      <rPr>
        <sz val="10"/>
        <rFont val="宋体"/>
        <charset val="134"/>
      </rPr>
      <t>信访稳定经费250万</t>
    </r>
    <r>
      <rPr>
        <sz val="10"/>
        <color indexed="10"/>
        <rFont val="宋体"/>
        <charset val="134"/>
      </rPr>
      <t>（含信访经费27万人*2元=54万，含公安局秘密经费10万，原维稳经费200万元，2015年追加50万元，凭领导批示支付）</t>
    </r>
    <r>
      <rPr>
        <sz val="10"/>
        <color indexed="62"/>
        <rFont val="宋体"/>
        <charset val="134"/>
      </rPr>
      <t>，</t>
    </r>
    <r>
      <rPr>
        <sz val="10"/>
        <rFont val="宋体"/>
        <charset val="134"/>
      </rPr>
      <t>乡镇信访稳定工作经费108万元</t>
    </r>
    <r>
      <rPr>
        <sz val="10"/>
        <color indexed="10"/>
        <rFont val="宋体"/>
        <charset val="134"/>
      </rPr>
      <t>（原来每乡镇6万元维稳经费，共计108万）；</t>
    </r>
    <r>
      <rPr>
        <sz val="10"/>
        <color indexed="12"/>
        <rFont val="宋体"/>
        <charset val="134"/>
      </rPr>
      <t>信访局群众工作中心建设资金100万元.</t>
    </r>
  </si>
  <si>
    <r>
      <rPr>
        <sz val="10"/>
        <color rgb="FF0033CC"/>
        <rFont val="宋体"/>
        <charset val="134"/>
      </rPr>
      <t>信访稳定经费300万</t>
    </r>
    <r>
      <rPr>
        <sz val="10"/>
        <color rgb="FFFF0000"/>
        <rFont val="宋体"/>
        <charset val="134"/>
      </rPr>
      <t>（含信访经费27万人*2元=54万，含公安局秘密经费10万，原维稳经费200万元，2015年追加50万元，行政赔偿50万元,凭领导批示支付）</t>
    </r>
    <r>
      <rPr>
        <sz val="10"/>
        <color rgb="FF333399"/>
        <rFont val="宋体"/>
        <charset val="134"/>
      </rPr>
      <t>，</t>
    </r>
    <r>
      <rPr>
        <sz val="10"/>
        <color rgb="FF0033CC"/>
        <rFont val="宋体"/>
        <charset val="134"/>
      </rPr>
      <t>乡镇信访稳定工作经费108万元</t>
    </r>
    <r>
      <rPr>
        <sz val="10"/>
        <color rgb="FFFF0000"/>
        <rFont val="宋体"/>
        <charset val="134"/>
      </rPr>
      <t>（原来每乡镇6万元维稳经费，共计108万）；</t>
    </r>
    <r>
      <rPr>
        <sz val="10"/>
        <color rgb="FF0000FF"/>
        <rFont val="宋体"/>
        <charset val="134"/>
      </rPr>
      <t>信访局群众工作中心建设及采购办设备资金106.56万元</t>
    </r>
    <r>
      <rPr>
        <sz val="10"/>
        <rFont val="宋体"/>
        <charset val="134"/>
      </rPr>
      <t>【</t>
    </r>
    <r>
      <rPr>
        <sz val="10"/>
        <color rgb="FFFF0000"/>
        <rFont val="宋体"/>
        <charset val="134"/>
      </rPr>
      <t>采购办公设备106.56万元（待评审</t>
    </r>
    <r>
      <rPr>
        <sz val="10"/>
        <rFont val="宋体"/>
        <charset val="134"/>
      </rPr>
      <t>）】.</t>
    </r>
    <r>
      <rPr>
        <sz val="10"/>
        <color rgb="FF0000FF"/>
        <rFont val="宋体"/>
        <charset val="134"/>
      </rPr>
      <t>信访工作中心配备保安4.32万元</t>
    </r>
    <r>
      <rPr>
        <sz val="10"/>
        <rFont val="宋体"/>
        <charset val="134"/>
      </rPr>
      <t>（</t>
    </r>
    <r>
      <rPr>
        <sz val="10"/>
        <color rgb="FFFF0000"/>
        <rFont val="宋体"/>
        <charset val="134"/>
      </rPr>
      <t>每名0.18万元，两名每月共计0.36万元年工资4.3万</t>
    </r>
    <r>
      <rPr>
        <sz val="10"/>
        <rFont val="宋体"/>
        <charset val="134"/>
      </rPr>
      <t>）；</t>
    </r>
    <r>
      <rPr>
        <sz val="10"/>
        <color rgb="FF0000FF"/>
        <rFont val="宋体"/>
        <charset val="134"/>
      </rPr>
      <t>信访工作中心劳务派遣25.71万元（</t>
    </r>
    <r>
      <rPr>
        <sz val="10"/>
        <color rgb="FFFF0000"/>
        <rFont val="宋体"/>
        <charset val="134"/>
      </rPr>
      <t>10人*1380元*12个月=16.56万元，年四险2621元*10人*12个月*0.268=8.43万元，管理费60元*10人*12个月=0.72万元</t>
    </r>
    <r>
      <rPr>
        <sz val="10"/>
        <rFont val="宋体"/>
        <charset val="134"/>
      </rPr>
      <t>）;</t>
    </r>
  </si>
  <si>
    <r>
      <rPr>
        <sz val="10"/>
        <color rgb="FFD422F4"/>
        <rFont val="宋体"/>
        <charset val="134"/>
      </rPr>
      <t>信访局宣传资料、征订报刊、培训费等费用-2万元,</t>
    </r>
    <r>
      <rPr>
        <sz val="10"/>
        <color rgb="FF0000FF"/>
        <rFont val="宋体"/>
        <charset val="134"/>
      </rPr>
      <t xml:space="preserve">
</t>
    </r>
  </si>
  <si>
    <t xml:space="preserve">       其他政府办公厅及相关机构事务</t>
  </si>
  <si>
    <r>
      <rPr>
        <sz val="10"/>
        <rFont val="宋体"/>
        <charset val="134"/>
      </rPr>
      <t>审核中心工作经费60万</t>
    </r>
    <r>
      <rPr>
        <sz val="10"/>
        <color indexed="10"/>
        <rFont val="宋体"/>
        <charset val="134"/>
      </rPr>
      <t>【按核减资金3000万*2%】；</t>
    </r>
    <r>
      <rPr>
        <sz val="10"/>
        <rFont val="宋体"/>
        <charset val="134"/>
      </rPr>
      <t>钢铜社区临时工工资4.1万</t>
    </r>
    <r>
      <rPr>
        <sz val="10"/>
        <color indexed="10"/>
        <rFont val="宋体"/>
        <charset val="134"/>
      </rPr>
      <t>【2人*1500元/月人*12个月+保险2100*20%*12】，</t>
    </r>
    <r>
      <rPr>
        <sz val="10"/>
        <rFont val="宋体"/>
        <charset val="134"/>
      </rPr>
      <t>工业园区工勤人员工资10万</t>
    </r>
    <r>
      <rPr>
        <sz val="10"/>
        <color indexed="10"/>
        <rFont val="宋体"/>
        <charset val="134"/>
      </rPr>
      <t>【8人*1.25万/年人】，</t>
    </r>
  </si>
  <si>
    <r>
      <rPr>
        <sz val="10"/>
        <rFont val="宋体"/>
        <charset val="134"/>
      </rPr>
      <t>审核中心工作经费60万</t>
    </r>
    <r>
      <rPr>
        <sz val="10"/>
        <color indexed="10"/>
        <rFont val="宋体"/>
        <charset val="134"/>
      </rPr>
      <t>【按核减资金3000万*2%】；</t>
    </r>
    <r>
      <rPr>
        <sz val="10"/>
        <rFont val="宋体"/>
        <charset val="134"/>
      </rPr>
      <t>钢铜社区临时工工资1.45万</t>
    </r>
    <r>
      <rPr>
        <sz val="10"/>
        <color indexed="10"/>
        <rFont val="宋体"/>
        <charset val="134"/>
      </rPr>
      <t>【1人*1210元/月人】，</t>
    </r>
    <r>
      <rPr>
        <sz val="10"/>
        <rFont val="宋体"/>
        <charset val="134"/>
      </rPr>
      <t>经济开发区专项工作经费56万元</t>
    </r>
    <r>
      <rPr>
        <sz val="10"/>
        <color indexed="10"/>
        <rFont val="宋体"/>
        <charset val="134"/>
      </rPr>
      <t>【经济开发区"十三五"规划编制27万元,经济开发区&lt;河北涞源经济开发区暨白石山国家中美科技国际创新园"十三五"产业发展规划&gt;经费8.7万元由宣传部上级专款抵顶120万元】,</t>
    </r>
    <r>
      <rPr>
        <sz val="10"/>
        <rFont val="宋体"/>
        <charset val="134"/>
      </rPr>
      <t>经济开发区工勤人员工资14.42万</t>
    </r>
    <r>
      <rPr>
        <sz val="10"/>
        <color indexed="10"/>
        <rFont val="宋体"/>
        <charset val="134"/>
      </rPr>
      <t>【9人*1210万/月人*12个月,补2015年新增1名临时工工资13460元】，</t>
    </r>
    <r>
      <rPr>
        <sz val="10"/>
        <rFont val="宋体"/>
        <charset val="134"/>
      </rPr>
      <t>建投公司兼职会计师工资2.4万,建投公司周村气象站看护人员工资1.44万元,建投公司周村气象站占地补偿0.69万元,建投公司周村气象站看护人员煤电费0.51万元;建投公司九天医药看护人员工资及取暖费1.64万元.建投公司购置办公用品所需经费1万元.矿管局2014-2015年铁矿石产品交易费10万元,建投公司工作经费6万元,灾后重建指挥部拖欠房租等经费56万元；</t>
    </r>
  </si>
  <si>
    <r>
      <rPr>
        <sz val="10"/>
        <color rgb="FF0033CC"/>
        <rFont val="宋体"/>
        <charset val="134"/>
      </rPr>
      <t>审核中心工作经费90万</t>
    </r>
    <r>
      <rPr>
        <sz val="10"/>
        <color rgb="FFFF0000"/>
        <rFont val="宋体"/>
        <charset val="134"/>
      </rPr>
      <t>【按核减资金4500万*2%】；</t>
    </r>
    <r>
      <rPr>
        <sz val="10"/>
        <color rgb="FF0000FF"/>
        <rFont val="宋体"/>
        <charset val="134"/>
      </rPr>
      <t>钢铜社区临时工工资1.66万</t>
    </r>
    <r>
      <rPr>
        <sz val="10"/>
        <color rgb="FFFF0000"/>
        <rFont val="宋体"/>
        <charset val="134"/>
      </rPr>
      <t>【1人*1380元/月人】，</t>
    </r>
    <r>
      <rPr>
        <sz val="10"/>
        <color rgb="FF0033CC"/>
        <rFont val="宋体"/>
        <charset val="134"/>
      </rPr>
      <t>经济开发区专项工作经费20万元</t>
    </r>
    <r>
      <rPr>
        <sz val="10"/>
        <color rgb="FFFF0000"/>
        <rFont val="宋体"/>
        <charset val="134"/>
      </rPr>
      <t>【用于宣传推介、外出招商、公务接待等费用】,</t>
    </r>
    <r>
      <rPr>
        <sz val="10"/>
        <color rgb="FF0033CC"/>
        <rFont val="宋体"/>
        <charset val="134"/>
      </rPr>
      <t>经济开发区工勤人员工资14.91万</t>
    </r>
    <r>
      <rPr>
        <sz val="10"/>
        <color rgb="FFFF0000"/>
        <rFont val="宋体"/>
        <charset val="134"/>
      </rPr>
      <t>【9人*1380万/月人*12个月,】.</t>
    </r>
  </si>
  <si>
    <t>经济开发区招商引资专项-10万元,经济开发区签订《建设工程监理合同》监理费-300万元。</t>
  </si>
  <si>
    <t xml:space="preserve">     发展与改革事务</t>
  </si>
  <si>
    <r>
      <rPr>
        <sz val="10"/>
        <rFont val="宋体"/>
        <charset val="134"/>
      </rPr>
      <t>项目工作经费450万</t>
    </r>
    <r>
      <rPr>
        <sz val="10"/>
        <color indexed="10"/>
        <rFont val="宋体"/>
        <charset val="134"/>
      </rPr>
      <t>（重点用于发改、工信、商务等部门项目工作经费，凭领导批示）；</t>
    </r>
    <r>
      <rPr>
        <sz val="10"/>
        <rFont val="宋体"/>
        <charset val="134"/>
      </rPr>
      <t>项目发展资金2036万</t>
    </r>
    <r>
      <rPr>
        <sz val="10"/>
        <color indexed="10"/>
        <rFont val="宋体"/>
        <charset val="134"/>
      </rPr>
      <t>【重点用于改革发展及重大项目配套及建设】</t>
    </r>
  </si>
  <si>
    <t>"十三五"规划经费25万元.项目前期经费及节能减排经费5万元,</t>
  </si>
  <si>
    <t>项目前期经费及节能减排经费5万元,</t>
  </si>
  <si>
    <t>发改局“双创双服”办支出-5万元,</t>
  </si>
  <si>
    <t xml:space="preserve">       物价管理</t>
  </si>
  <si>
    <r>
      <rPr>
        <sz val="10"/>
        <rFont val="宋体"/>
        <charset val="134"/>
      </rPr>
      <t>物价局涉案涉税价格认定经费12万</t>
    </r>
    <r>
      <rPr>
        <sz val="10"/>
        <color indexed="10"/>
        <rFont val="宋体"/>
        <charset val="134"/>
      </rPr>
      <t>（取消收费后人员工资性补贴）;</t>
    </r>
  </si>
  <si>
    <r>
      <rPr>
        <sz val="10"/>
        <rFont val="宋体"/>
        <charset val="134"/>
      </rPr>
      <t>物价局涉案涉税价格认定经费20万</t>
    </r>
    <r>
      <rPr>
        <sz val="10"/>
        <color indexed="10"/>
        <rFont val="宋体"/>
        <charset val="134"/>
      </rPr>
      <t>（取消收费后人员工资性补贴;涉案资产价格鉴证费用由财政部门根据价格鉴证的业务量核定专项经费拨款，价格认证不收费，所需经费列入同级财政预算。因此，根据2014年－2015年业务工作量的统计和对2016年业务量的预测)。</t>
    </r>
  </si>
  <si>
    <r>
      <rPr>
        <sz val="10"/>
        <color rgb="FF0033CC"/>
        <rFont val="宋体"/>
        <charset val="134"/>
      </rPr>
      <t>物价局涉案涉税价格认定经费20万</t>
    </r>
    <r>
      <rPr>
        <sz val="10"/>
        <color indexed="10"/>
        <rFont val="宋体"/>
        <charset val="134"/>
      </rPr>
      <t>（取消收费后人员工资性补贴;涉案资产价格鉴证费用由财政部门根据价格鉴证的业务量核定专项经费拨款，价格认证不收费，所需经费列入同级财政预算。因此，根据2014年－2015年业务工作量的统计和对2016年业务量的预测)。</t>
    </r>
  </si>
  <si>
    <t xml:space="preserve">       其他发展与改革事务</t>
  </si>
  <si>
    <t xml:space="preserve">     统计信息事务</t>
  </si>
  <si>
    <r>
      <rPr>
        <sz val="10"/>
        <color rgb="FF0033CC"/>
        <rFont val="宋体"/>
        <charset val="134"/>
      </rPr>
      <t>统计局招用劳务派遗统计人员10人年工资及各项保险缴费26.56万元</t>
    </r>
    <r>
      <rPr>
        <sz val="10"/>
        <color indexed="10"/>
        <rFont val="宋体"/>
        <charset val="134"/>
      </rPr>
      <t>（其中：工资10人*1380元*12个月=16.56万元，养老医疗工伤生育等各项保险2621元/月*10%增幅*10人*12月*26.8%=9.28万元；管理费60元*10*12=0.72元。）</t>
    </r>
  </si>
  <si>
    <t xml:space="preserve">       专项统计业务</t>
  </si>
  <si>
    <r>
      <rPr>
        <sz val="10"/>
        <rFont val="宋体"/>
        <charset val="134"/>
      </rPr>
      <t>网络费1.3万，城市社会经济调查队经费3.12万</t>
    </r>
    <r>
      <rPr>
        <sz val="10"/>
        <color indexed="10"/>
        <rFont val="宋体"/>
        <charset val="134"/>
      </rPr>
      <t>（住户补贴20元*100户*12月=2.4万，协助员补贴60元*10人*12月=0.72万），</t>
    </r>
    <r>
      <rPr>
        <sz val="10"/>
        <rFont val="宋体"/>
        <charset val="134"/>
      </rPr>
      <t>投入产出调查3万，畜禽检测费0.5万，统计年鉴费1万，</t>
    </r>
  </si>
  <si>
    <r>
      <rPr>
        <sz val="10"/>
        <rFont val="宋体"/>
        <charset val="134"/>
      </rPr>
      <t>网络费1.3万，城市社会经济调查队经费3.12万</t>
    </r>
    <r>
      <rPr>
        <sz val="10"/>
        <color indexed="10"/>
        <rFont val="宋体"/>
        <charset val="134"/>
      </rPr>
      <t>（住户补贴20元*100户*12月=2.4万，协助员补贴60元*10人*12月=0.72万），</t>
    </r>
    <r>
      <rPr>
        <sz val="10"/>
        <rFont val="宋体"/>
        <charset val="134"/>
      </rPr>
      <t>投入产出调查3万，畜禽检测费0.5万，统计年鉴费2万，</t>
    </r>
  </si>
  <si>
    <r>
      <rPr>
        <sz val="10"/>
        <color rgb="FF0033CC"/>
        <rFont val="宋体"/>
        <charset val="134"/>
      </rPr>
      <t>网络费1.3万，城市社会经济调查队经费3.12万</t>
    </r>
    <r>
      <rPr>
        <sz val="10"/>
        <color indexed="10"/>
        <rFont val="宋体"/>
        <charset val="134"/>
      </rPr>
      <t>（住户补贴20元*100户*12月=2.4万，协助员补贴60元*10人*12月=0.72万），</t>
    </r>
    <r>
      <rPr>
        <sz val="10"/>
        <color rgb="FF0033CC"/>
        <rFont val="宋体"/>
        <charset val="134"/>
      </rPr>
      <t>投入产出调查3万</t>
    </r>
    <r>
      <rPr>
        <sz val="10"/>
        <rFont val="宋体"/>
        <charset val="134"/>
      </rPr>
      <t>，</t>
    </r>
    <r>
      <rPr>
        <sz val="10"/>
        <color rgb="FF0033CC"/>
        <rFont val="宋体"/>
        <charset val="134"/>
      </rPr>
      <t>畜禽检测费0.5万，统计年鉴费2万，</t>
    </r>
  </si>
  <si>
    <t xml:space="preserve">       专项普查活动</t>
  </si>
  <si>
    <r>
      <rPr>
        <sz val="10"/>
        <rFont val="宋体"/>
        <charset val="134"/>
      </rPr>
      <t>经济普查20万元</t>
    </r>
    <r>
      <rPr>
        <sz val="10"/>
        <color indexed="10"/>
        <rFont val="宋体"/>
        <charset val="134"/>
      </rPr>
      <t>(已提意见领导签批)。</t>
    </r>
  </si>
  <si>
    <r>
      <rPr>
        <sz val="9"/>
        <color indexed="12"/>
        <rFont val="仿宋"/>
        <charset val="134"/>
      </rPr>
      <t>2016年第三次全国农业普查需经费50万元</t>
    </r>
    <r>
      <rPr>
        <sz val="9"/>
        <rFont val="仿宋"/>
        <charset val="134"/>
      </rPr>
      <t>（</t>
    </r>
    <r>
      <rPr>
        <sz val="9"/>
        <color indexed="10"/>
        <rFont val="仿宋"/>
        <charset val="134"/>
      </rPr>
      <t>根据河北省人民政府冀政字【2015】49号文件通知,PDA入户285个村*1000元/个,普查员补贴及培训等所需农业普查经费114.45万元，</t>
    </r>
    <r>
      <rPr>
        <sz val="9"/>
        <rFont val="仿宋"/>
        <charset val="134"/>
      </rPr>
      <t>）。</t>
    </r>
  </si>
  <si>
    <r>
      <rPr>
        <sz val="10"/>
        <color rgb="FF0000FF"/>
        <rFont val="宋体"/>
        <charset val="134"/>
      </rPr>
      <t>2017年第三次全国农业普查需经费</t>
    </r>
    <r>
      <rPr>
        <sz val="10"/>
        <color rgb="FF0000FF"/>
        <rFont val="宋体"/>
        <charset val="134"/>
      </rPr>
      <t>5</t>
    </r>
    <r>
      <rPr>
        <sz val="10"/>
        <color rgb="FF0000FF"/>
        <rFont val="宋体"/>
        <charset val="134"/>
      </rPr>
      <t>4.3万元</t>
    </r>
    <r>
      <rPr>
        <sz val="10"/>
        <rFont val="宋体"/>
        <charset val="134"/>
      </rPr>
      <t>（</t>
    </r>
    <r>
      <rPr>
        <sz val="10"/>
        <color rgb="FFFF0000"/>
        <rFont val="宋体"/>
        <charset val="134"/>
      </rPr>
      <t>根据河北省人民政府冀政字【2015】49号文件通知,PDA入户285个村*1000元/个,普查员补贴及培训等所需农业普查经费114.45万元，</t>
    </r>
    <r>
      <rPr>
        <sz val="10"/>
        <rFont val="宋体"/>
        <charset val="134"/>
      </rPr>
      <t>）。</t>
    </r>
  </si>
  <si>
    <t xml:space="preserve">       统计抽样调查</t>
  </si>
  <si>
    <t>贫困百户调查3万，1%人口变动调查1万，</t>
  </si>
  <si>
    <r>
      <rPr>
        <sz val="10"/>
        <rFont val="宋体"/>
        <charset val="134"/>
      </rPr>
      <t>贫困百户调查6万(</t>
    </r>
    <r>
      <rPr>
        <sz val="10"/>
        <color indexed="10"/>
        <rFont val="宋体"/>
        <charset val="134"/>
      </rPr>
      <t>根据保定人民政府办公厅【2011】保市府办67号文件通知,100户*50元*12月</t>
    </r>
    <r>
      <rPr>
        <sz val="10"/>
        <rFont val="宋体"/>
        <charset val="134"/>
      </rPr>
      <t>)，1%人口抽样调查2万</t>
    </r>
    <r>
      <rPr>
        <sz val="10"/>
        <color indexed="12"/>
        <rFont val="宋体"/>
        <charset val="134"/>
      </rPr>
      <t>，</t>
    </r>
    <r>
      <rPr>
        <sz val="10"/>
        <rFont val="宋体"/>
        <charset val="134"/>
      </rPr>
      <t>服务业企业调查需经费2万元</t>
    </r>
    <r>
      <rPr>
        <sz val="10"/>
        <color indexed="12"/>
        <rFont val="宋体"/>
        <charset val="134"/>
      </rPr>
      <t>(</t>
    </r>
    <r>
      <rPr>
        <sz val="10"/>
        <color indexed="10"/>
        <rFont val="宋体"/>
        <charset val="134"/>
      </rPr>
      <t>冀政办【2014】81号通知</t>
    </r>
    <r>
      <rPr>
        <sz val="10"/>
        <color indexed="12"/>
        <rFont val="宋体"/>
        <charset val="134"/>
      </rPr>
      <t>)，</t>
    </r>
    <r>
      <rPr>
        <sz val="10"/>
        <rFont val="宋体"/>
        <charset val="134"/>
      </rPr>
      <t>小康监测调查需经费1万元,</t>
    </r>
  </si>
  <si>
    <r>
      <rPr>
        <sz val="10"/>
        <color rgb="FF0033CC"/>
        <rFont val="宋体"/>
        <charset val="134"/>
      </rPr>
      <t>贫困百户调查6万</t>
    </r>
    <r>
      <rPr>
        <sz val="10"/>
        <rFont val="宋体"/>
        <charset val="134"/>
      </rPr>
      <t>(</t>
    </r>
    <r>
      <rPr>
        <sz val="10"/>
        <color indexed="10"/>
        <rFont val="宋体"/>
        <charset val="134"/>
      </rPr>
      <t>根据保定人民政府办公厅【2011】保市府办67号文件通知,100户*50元*12月</t>
    </r>
    <r>
      <rPr>
        <sz val="10"/>
        <rFont val="宋体"/>
        <charset val="134"/>
      </rPr>
      <t>)，</t>
    </r>
    <r>
      <rPr>
        <sz val="10"/>
        <color rgb="FF0033CC"/>
        <rFont val="宋体"/>
        <charset val="134"/>
      </rPr>
      <t>1%人口抽样调查2万</t>
    </r>
    <r>
      <rPr>
        <sz val="10"/>
        <color indexed="12"/>
        <rFont val="宋体"/>
        <charset val="134"/>
      </rPr>
      <t>，</t>
    </r>
    <r>
      <rPr>
        <sz val="10"/>
        <color rgb="FF0033CC"/>
        <rFont val="宋体"/>
        <charset val="134"/>
      </rPr>
      <t>服务业企业调查需经费2万元</t>
    </r>
    <r>
      <rPr>
        <sz val="10"/>
        <color indexed="12"/>
        <rFont val="宋体"/>
        <charset val="134"/>
      </rPr>
      <t>(</t>
    </r>
    <r>
      <rPr>
        <sz val="10"/>
        <color indexed="10"/>
        <rFont val="宋体"/>
        <charset val="134"/>
      </rPr>
      <t>冀政办【2014】81号通知</t>
    </r>
    <r>
      <rPr>
        <sz val="10"/>
        <color indexed="12"/>
        <rFont val="宋体"/>
        <charset val="134"/>
      </rPr>
      <t>)，</t>
    </r>
    <r>
      <rPr>
        <sz val="10"/>
        <color rgb="FF0033CC"/>
        <rFont val="宋体"/>
        <charset val="134"/>
      </rPr>
      <t>小康监测调查需经费1万元,</t>
    </r>
  </si>
  <si>
    <t xml:space="preserve">       其他统计信息事务</t>
  </si>
  <si>
    <t xml:space="preserve">     财政事务</t>
  </si>
  <si>
    <t>购置锅炉1台24.5万.</t>
  </si>
  <si>
    <t xml:space="preserve">       预算改革业务</t>
  </si>
  <si>
    <t xml:space="preserve">       财政国库业务</t>
  </si>
  <si>
    <t xml:space="preserve">       信息化建设</t>
  </si>
  <si>
    <r>
      <rPr>
        <sz val="10"/>
        <rFont val="宋体"/>
        <charset val="134"/>
      </rPr>
      <t>财政系统信息化建设21万元</t>
    </r>
    <r>
      <rPr>
        <sz val="10"/>
        <color indexed="10"/>
        <rFont val="宋体"/>
        <charset val="134"/>
      </rPr>
      <t>（主要用于县网络建设及维护费、设备购置更新换等），</t>
    </r>
    <r>
      <rPr>
        <sz val="10"/>
        <rFont val="宋体"/>
        <charset val="134"/>
      </rPr>
      <t>非税收入网络使用费19.26万</t>
    </r>
    <r>
      <rPr>
        <sz val="10"/>
        <color indexed="10"/>
        <rFont val="宋体"/>
        <charset val="134"/>
      </rPr>
      <t>（107个单位*0.18万），</t>
    </r>
    <r>
      <rPr>
        <sz val="10"/>
        <rFont val="宋体"/>
        <charset val="134"/>
      </rPr>
      <t>省市县三级网络传输费12万</t>
    </r>
    <r>
      <rPr>
        <sz val="10"/>
        <color indexed="10"/>
        <rFont val="宋体"/>
        <charset val="134"/>
      </rPr>
      <t>（每月1万*12月）,</t>
    </r>
  </si>
  <si>
    <r>
      <rPr>
        <sz val="10"/>
        <color indexed="12"/>
        <rFont val="宋体"/>
        <charset val="134"/>
      </rPr>
      <t>非税收入网络使用费19.26万</t>
    </r>
    <r>
      <rPr>
        <sz val="10"/>
        <color indexed="10"/>
        <rFont val="宋体"/>
        <charset val="134"/>
      </rPr>
      <t>（107个单位*0.18万），</t>
    </r>
    <r>
      <rPr>
        <sz val="10"/>
        <color indexed="12"/>
        <rFont val="宋体"/>
        <charset val="134"/>
      </rPr>
      <t>省市县三级网络传输费12万</t>
    </r>
    <r>
      <rPr>
        <sz val="10"/>
        <color indexed="10"/>
        <rFont val="宋体"/>
        <charset val="134"/>
      </rPr>
      <t>（每月1万*12月）,</t>
    </r>
    <r>
      <rPr>
        <sz val="10"/>
        <color indexed="12"/>
        <rFont val="宋体"/>
        <charset val="134"/>
      </rPr>
      <t>金财工程专项66万元</t>
    </r>
    <r>
      <rPr>
        <sz val="10"/>
        <color indexed="10"/>
        <rFont val="宋体"/>
        <charset val="134"/>
      </rPr>
      <t>（国库电子支付系统30万，机房专用设备改造30万元，网络租赁费6万）。</t>
    </r>
    <r>
      <rPr>
        <sz val="10"/>
        <color indexed="12"/>
        <rFont val="宋体"/>
        <charset val="134"/>
      </rPr>
      <t>专项资金服务平台服务费2万,机房防雷设备6万元.</t>
    </r>
  </si>
  <si>
    <r>
      <rPr>
        <sz val="10"/>
        <color rgb="FF0000FF"/>
        <rFont val="宋体"/>
        <charset val="134"/>
      </rPr>
      <t>2017年5月-2018年4月财政内网使用服务费5.31万元（</t>
    </r>
    <r>
      <rPr>
        <sz val="10"/>
        <color rgb="FFFF0000"/>
        <rFont val="宋体"/>
        <charset val="134"/>
      </rPr>
      <t>乡镇涞源县移动公司协议</t>
    </r>
    <r>
      <rPr>
        <sz val="10"/>
        <color rgb="FF0000FF"/>
        <rFont val="宋体"/>
        <charset val="134"/>
      </rPr>
      <t>），2017年11月-2018年10月财政内网使用服务费8.64万元（</t>
    </r>
    <r>
      <rPr>
        <sz val="10"/>
        <color rgb="FFFF0000"/>
        <rFont val="宋体"/>
        <charset val="134"/>
      </rPr>
      <t>县直涞源县网通公司协议</t>
    </r>
    <r>
      <rPr>
        <sz val="10"/>
        <color rgb="FF0000FF"/>
        <rFont val="宋体"/>
        <charset val="134"/>
      </rPr>
      <t>），财政一体化系统网络安全50万元（</t>
    </r>
    <r>
      <rPr>
        <sz val="10"/>
        <color rgb="FFFF0000"/>
        <rFont val="宋体"/>
        <charset val="134"/>
      </rPr>
      <t>保定市财政局信息办要求</t>
    </r>
    <r>
      <rPr>
        <sz val="10"/>
        <color rgb="FF0000FF"/>
        <rFont val="宋体"/>
        <charset val="134"/>
      </rPr>
      <t>），</t>
    </r>
    <r>
      <rPr>
        <sz val="10"/>
        <color rgb="FF0033CC"/>
        <rFont val="宋体"/>
        <charset val="134"/>
      </rPr>
      <t>2017年3月-2018年2月专项资金监督管理平台服务费</t>
    </r>
    <r>
      <rPr>
        <sz val="10"/>
        <color rgb="FF0000FF"/>
        <rFont val="宋体"/>
        <charset val="134"/>
      </rPr>
      <t>2万,全省财政信息一体化建设补助资金5万元，财政局工作经费20万元。</t>
    </r>
  </si>
  <si>
    <r>
      <rPr>
        <sz val="10"/>
        <color rgb="FFD422F4"/>
        <rFont val="宋体"/>
        <charset val="134"/>
      </rPr>
      <t>财政一体化系统网络安全-27元</t>
    </r>
    <r>
      <rPr>
        <sz val="10"/>
        <color rgb="FFFF0000"/>
        <rFont val="宋体"/>
        <charset val="134"/>
      </rPr>
      <t>【保定市财政局信息办要求】</t>
    </r>
    <r>
      <rPr>
        <sz val="10"/>
        <color rgb="FF0000FF"/>
        <rFont val="宋体"/>
        <charset val="134"/>
      </rPr>
      <t>，</t>
    </r>
  </si>
  <si>
    <t xml:space="preserve">       财政委托业务</t>
  </si>
  <si>
    <t>资产评估费50万元。</t>
  </si>
  <si>
    <t>聘请第三方中介机构劳务费-18万元。</t>
  </si>
  <si>
    <t xml:space="preserve">       其他财政事务</t>
  </si>
  <si>
    <r>
      <rPr>
        <sz val="10"/>
        <rFont val="宋体"/>
        <charset val="134"/>
      </rPr>
      <t>印制全县各类报表凭证等27万元</t>
    </r>
    <r>
      <rPr>
        <sz val="10"/>
        <color indexed="10"/>
        <rFont val="宋体"/>
        <charset val="134"/>
      </rPr>
      <t>（账本2500本*13元、无碳票据9000本*6.5元、会计报表2500本*13元、会计凭证及差旅费报销单6000本*5元、会计凭证封面300本*12元、财政供养人员信息卡4400本*25元、政府收支分类科目本150本*19.5元），</t>
    </r>
  </si>
  <si>
    <r>
      <rPr>
        <sz val="10"/>
        <color indexed="12"/>
        <rFont val="宋体"/>
        <charset val="134"/>
      </rPr>
      <t>印制全县各类报表凭证等27万元</t>
    </r>
    <r>
      <rPr>
        <sz val="10"/>
        <color indexed="10"/>
        <rFont val="宋体"/>
        <charset val="134"/>
      </rPr>
      <t>（账本2500本*13元、无碳票据9000本*6.5元、会计报表2500本*13元、会计凭证及差旅费报销单6000本*5元、会计凭证封面300本*12元、财政供养人员信息卡4400本*25元、政府收支分类科目本150本*19.5元），</t>
    </r>
    <r>
      <rPr>
        <sz val="10"/>
        <rFont val="宋体"/>
        <charset val="134"/>
      </rPr>
      <t>农开办工作经费10万元,国资办工作经费10万元.</t>
    </r>
    <r>
      <rPr>
        <sz val="10"/>
        <color indexed="12"/>
        <rFont val="宋体"/>
        <charset val="134"/>
      </rPr>
      <t>财政基层培训资金20万元,成品油价格改革工作经费4万元,</t>
    </r>
  </si>
  <si>
    <r>
      <rPr>
        <sz val="10"/>
        <color rgb="FF0000FF"/>
        <rFont val="宋体"/>
        <charset val="134"/>
      </rPr>
      <t>印制全县各类报表凭证等工作经费22.76万元</t>
    </r>
    <r>
      <rPr>
        <sz val="10"/>
        <color rgb="FFFF0000"/>
        <rFont val="宋体"/>
        <charset val="134"/>
      </rPr>
      <t>（无碳票据9000本*6.5元、会计报表2500本*13元、会计凭证及差旅费报销单6000本*5元、会计凭证封面300本*12元、财政供养人员信息卡4400本*25元、政府收支分类科目本150本*19.5元），</t>
    </r>
    <r>
      <rPr>
        <sz val="10"/>
        <color rgb="FF0000FF"/>
        <rFont val="宋体"/>
        <charset val="134"/>
      </rPr>
      <t>农开办工作经费10万元（</t>
    </r>
    <r>
      <rPr>
        <sz val="10"/>
        <color rgb="FFFF0000"/>
        <rFont val="宋体"/>
        <charset val="134"/>
      </rPr>
      <t>含车辆经费4万元</t>
    </r>
    <r>
      <rPr>
        <sz val="10"/>
        <color rgb="FF0000FF"/>
        <rFont val="宋体"/>
        <charset val="134"/>
      </rPr>
      <t>）,国资办工作经费20万元.票据款10万元。</t>
    </r>
  </si>
  <si>
    <t>印制全县各类报表凭证等工作经费-17万元,国资办工作经费-7万元.</t>
  </si>
  <si>
    <t xml:space="preserve">     税收事务</t>
  </si>
  <si>
    <t xml:space="preserve">       协税护税</t>
  </si>
  <si>
    <t xml:space="preserve">       其他税收事务支出</t>
  </si>
  <si>
    <r>
      <rPr>
        <sz val="10"/>
        <rFont val="宋体"/>
        <charset val="134"/>
      </rPr>
      <t>地税征收经费720万</t>
    </r>
    <r>
      <rPr>
        <sz val="10"/>
        <color indexed="10"/>
        <rFont val="宋体"/>
        <charset val="134"/>
      </rPr>
      <t>（按新定考核办法核定基数），</t>
    </r>
    <r>
      <rPr>
        <sz val="10"/>
        <rFont val="宋体"/>
        <charset val="134"/>
      </rPr>
      <t>国税征收经费610万</t>
    </r>
    <r>
      <rPr>
        <sz val="10"/>
        <color indexed="10"/>
        <rFont val="宋体"/>
        <charset val="134"/>
      </rPr>
      <t>（按新定考核办法核定基数），</t>
    </r>
  </si>
  <si>
    <t>地税协税护税经费300万元，国税协税护税经费300万元，</t>
  </si>
  <si>
    <t>地税协税护税经费350万元，国税协税护税经费350万元，</t>
  </si>
  <si>
    <t xml:space="preserve">     审计事务</t>
  </si>
  <si>
    <t xml:space="preserve">       审计业务</t>
  </si>
  <si>
    <r>
      <rPr>
        <sz val="10"/>
        <rFont val="宋体"/>
        <charset val="134"/>
      </rPr>
      <t>审计事业费66万元</t>
    </r>
    <r>
      <rPr>
        <sz val="10"/>
        <color indexed="10"/>
        <rFont val="宋体"/>
        <charset val="134"/>
      </rPr>
      <t>（按每季度1.5万元安排审计经费,审计结算评审费60万元）。</t>
    </r>
  </si>
  <si>
    <r>
      <rPr>
        <sz val="10"/>
        <rFont val="宋体"/>
        <charset val="134"/>
      </rPr>
      <t>审计事业费30万元。政府投资决算审计中心结算评审费工作费44.72万元</t>
    </r>
    <r>
      <rPr>
        <sz val="10"/>
        <color indexed="10"/>
        <rFont val="宋体"/>
        <charset val="134"/>
      </rPr>
      <t>【广联达软件8锁一套8万；计算机4台（每台4000元）1.6万；软件升级2.1万；电脑等信息化建设维护费2.5万；GPS全占仪等基建审计用测量工具7万；人员工资（每月3500元2人，每月1800元7人）=23.52万】；</t>
    </r>
    <r>
      <rPr>
        <sz val="10"/>
        <rFont val="宋体"/>
        <charset val="134"/>
      </rPr>
      <t>聘用华安造价咨询有限公司对五条路、垃圾填埋场进行审计,聘用河北中鑫诚工程造价咨询有限公司进行灾后重建片区审计共计50万元（</t>
    </r>
    <r>
      <rPr>
        <sz val="10"/>
        <color indexed="10"/>
        <rFont val="宋体"/>
        <charset val="134"/>
      </rPr>
      <t>无依据）</t>
    </r>
    <r>
      <rPr>
        <sz val="10"/>
        <rFont val="宋体"/>
        <charset val="134"/>
      </rPr>
      <t>。</t>
    </r>
  </si>
  <si>
    <r>
      <rPr>
        <sz val="10"/>
        <color rgb="FF0000FF"/>
        <rFont val="宋体"/>
        <charset val="134"/>
      </rPr>
      <t>审计事业费30万元。政府投资决算审计中心结算评审费工作费32.97万元</t>
    </r>
    <r>
      <rPr>
        <sz val="10"/>
        <color rgb="FFFF0000"/>
        <rFont val="宋体"/>
        <charset val="134"/>
      </rPr>
      <t>【计算机3台（每台4000元）共1.2万元，办公用品等4.6万元，软件租赁费1.25万元，人员工资每月2400×9人×12个月=25.92万】；</t>
    </r>
    <r>
      <rPr>
        <sz val="10"/>
        <color rgb="FF0000FF"/>
        <rFont val="宋体"/>
        <charset val="134"/>
      </rPr>
      <t>旅游发展大会项目五家招标公司审计费及审计服务费300万元</t>
    </r>
    <r>
      <rPr>
        <sz val="10"/>
        <color rgb="FFFF0000"/>
        <rFont val="宋体"/>
        <charset val="134"/>
      </rPr>
      <t>（含聘用华安造价咨询有限公司对五条路、综合管沟进行审计，聘用河北中鑫诚工程造价咨询有限公司进行灾后重建片区审计）</t>
    </r>
    <r>
      <rPr>
        <sz val="10"/>
        <rFont val="宋体"/>
        <charset val="134"/>
      </rPr>
      <t>。</t>
    </r>
    <r>
      <rPr>
        <sz val="10"/>
        <color rgb="FF0000FF"/>
        <rFont val="宋体"/>
        <charset val="134"/>
      </rPr>
      <t>审计局对县委主要领导（任中）、县政府主要领导（离任）审计所发生费用18.27万元</t>
    </r>
    <r>
      <rPr>
        <sz val="10"/>
        <rFont val="宋体"/>
        <charset val="134"/>
      </rPr>
      <t>（</t>
    </r>
    <r>
      <rPr>
        <sz val="10"/>
        <color rgb="FFFF0000"/>
        <rFont val="宋体"/>
        <charset val="134"/>
      </rPr>
      <t>领导签批列入2017年预算</t>
    </r>
    <r>
      <rPr>
        <sz val="10"/>
        <rFont val="宋体"/>
        <charset val="134"/>
      </rPr>
      <t>），</t>
    </r>
    <r>
      <rPr>
        <sz val="10"/>
        <color rgb="FF0000FF"/>
        <rFont val="宋体"/>
        <charset val="134"/>
      </rPr>
      <t>审计局接待石家庄审计局到我县审计期间接待经费14.5万元。</t>
    </r>
  </si>
  <si>
    <t>审计事业费-15万元,</t>
  </si>
  <si>
    <t xml:space="preserve">     人力资源事务</t>
  </si>
  <si>
    <t>事业单位登记费2万元。</t>
  </si>
  <si>
    <r>
      <rPr>
        <sz val="10"/>
        <rFont val="宋体"/>
        <charset val="134"/>
      </rPr>
      <t>人社局工作经费5万元,编办事业单位登记费2万元。编办中文域名注册管理费3.4万元(</t>
    </r>
    <r>
      <rPr>
        <sz val="10"/>
        <color indexed="10"/>
        <rFont val="宋体"/>
        <charset val="134"/>
      </rPr>
      <t>340个单位*100元</t>
    </r>
    <r>
      <rPr>
        <sz val="10"/>
        <rFont val="宋体"/>
        <charset val="134"/>
      </rPr>
      <t>),编办专项工作经费1.6万元.</t>
    </r>
  </si>
  <si>
    <r>
      <rPr>
        <sz val="10"/>
        <color rgb="FF0000FF"/>
        <rFont val="宋体"/>
        <charset val="134"/>
      </rPr>
      <t>人社局工作经费10万元,编办事业单位登记费2万元，编办中文域名注册管理费3.4万元</t>
    </r>
    <r>
      <rPr>
        <sz val="10"/>
        <rFont val="宋体"/>
        <charset val="134"/>
      </rPr>
      <t>(</t>
    </r>
    <r>
      <rPr>
        <sz val="10"/>
        <color rgb="FFFF0000"/>
        <rFont val="宋体"/>
        <charset val="134"/>
      </rPr>
      <t>340个单位*100元</t>
    </r>
    <r>
      <rPr>
        <sz val="10"/>
        <rFont val="宋体"/>
        <charset val="134"/>
      </rPr>
      <t>),</t>
    </r>
    <r>
      <rPr>
        <sz val="10"/>
        <color rgb="FF0000FF"/>
        <rFont val="宋体"/>
        <charset val="134"/>
      </rPr>
      <t>编办专项工作经费5万元.</t>
    </r>
  </si>
  <si>
    <t xml:space="preserve">       其他人力资源事务支出</t>
  </si>
  <si>
    <t xml:space="preserve">     纪检监察事务</t>
  </si>
  <si>
    <r>
      <rPr>
        <sz val="10"/>
        <rFont val="宋体"/>
        <charset val="134"/>
      </rPr>
      <t>报刊款1万</t>
    </r>
    <r>
      <rPr>
        <sz val="10"/>
        <color indexed="10"/>
        <rFont val="宋体"/>
        <charset val="134"/>
      </rPr>
      <t>（人民日报8份*288元、河北日报8份*328元、保定日报7份*318元、中国纪检监察报8份*240元、中国监察报7份*132元）,</t>
    </r>
    <r>
      <rPr>
        <sz val="10"/>
        <rFont val="宋体"/>
        <charset val="134"/>
      </rPr>
      <t>行风评议1.5万</t>
    </r>
    <r>
      <rPr>
        <sz val="10"/>
        <color indexed="10"/>
        <rFont val="宋体"/>
        <charset val="134"/>
      </rPr>
      <t>（每年两次行风评议预算经费）,</t>
    </r>
    <r>
      <rPr>
        <sz val="10"/>
        <rFont val="宋体"/>
        <charset val="134"/>
      </rPr>
      <t>行政服务中心临时工工资及工作经费27.03万</t>
    </r>
    <r>
      <rPr>
        <sz val="10"/>
        <color indexed="10"/>
        <rFont val="宋体"/>
        <charset val="134"/>
      </rPr>
      <t>（移动光纤宽带3.12万、网通专线光纤传输费1.44万、电费5.87万、取暖费620平米*25元=2.33万、办公等运转经费50人*1000元=5万、保安网管3人工资及保险5.55万、保洁员2人工资1.2万、保安保洁服装及工具0.52万、公务活动经费2万），</t>
    </r>
    <r>
      <rPr>
        <sz val="10"/>
        <rFont val="宋体"/>
        <charset val="134"/>
      </rPr>
      <t>行政服务大厅建设24.2万</t>
    </r>
    <r>
      <rPr>
        <sz val="10"/>
        <color indexed="10"/>
        <rFont val="宋体"/>
        <charset val="134"/>
      </rPr>
      <t>（已提意见），</t>
    </r>
    <r>
      <rPr>
        <sz val="10"/>
        <rFont val="宋体"/>
        <charset val="134"/>
      </rPr>
      <t>公共资源交易中心房屋装修23.44万元，公共资源交易中心运行费用22.41万</t>
    </r>
    <r>
      <rPr>
        <sz val="10"/>
        <color indexed="10"/>
        <rFont val="宋体"/>
        <charset val="134"/>
      </rPr>
      <t>（房屋租赁6.3万，水电费4.71万，取暖费6.4万，人员经费5万）。</t>
    </r>
  </si>
  <si>
    <r>
      <rPr>
        <sz val="10"/>
        <rFont val="宋体"/>
        <charset val="134"/>
      </rPr>
      <t>报刊款1万</t>
    </r>
    <r>
      <rPr>
        <sz val="10"/>
        <color indexed="10"/>
        <rFont val="宋体"/>
        <charset val="134"/>
      </rPr>
      <t>（人民日报8份*288元、河北日报8份*328元、保定日报7份*318元、中国纪检监察报8份*240元、中国监察报7份*132元）,</t>
    </r>
    <r>
      <rPr>
        <sz val="10"/>
        <rFont val="宋体"/>
        <charset val="134"/>
      </rPr>
      <t>市纪委分级保护项目建设资金12.6万</t>
    </r>
    <r>
      <rPr>
        <sz val="10"/>
        <color indexed="10"/>
        <rFont val="宋体"/>
        <charset val="134"/>
      </rPr>
      <t>【项目预算105372元、监理费3% 3161元、测评费10000元、需增2台电脑预计8000元】,</t>
    </r>
    <r>
      <rPr>
        <sz val="10"/>
        <rFont val="宋体"/>
        <charset val="134"/>
      </rPr>
      <t>惠农资金监督配套设备资金6.5万</t>
    </r>
    <r>
      <rPr>
        <sz val="10"/>
        <color indexed="10"/>
        <rFont val="宋体"/>
        <charset val="134"/>
      </rPr>
      <t>(行政服务中心、涞源镇、白石山镇、金家井乡、上庄乡等5套*1.3万)</t>
    </r>
  </si>
  <si>
    <r>
      <rPr>
        <sz val="10"/>
        <color rgb="FF0033CC"/>
        <rFont val="宋体"/>
        <charset val="134"/>
      </rPr>
      <t>报刊款4.08万</t>
    </r>
    <r>
      <rPr>
        <sz val="10"/>
        <color indexed="10"/>
        <rFont val="宋体"/>
        <charset val="134"/>
      </rPr>
      <t>（人民日报23份*288元、河北日报23份*536元、保定日报23份*532元、中国纪检监察报23份*252元、中国监察报23份*132元，保定晚报5份*750元）,</t>
    </r>
  </si>
  <si>
    <t xml:space="preserve">       大案要案查处</t>
  </si>
  <si>
    <r>
      <rPr>
        <sz val="10"/>
        <rFont val="宋体"/>
        <charset val="134"/>
      </rPr>
      <t>纪检办案经费65万</t>
    </r>
    <r>
      <rPr>
        <sz val="10"/>
        <color indexed="10"/>
        <rFont val="宋体"/>
        <charset val="134"/>
      </rPr>
      <t>（按中纪委9号、10号文件要求按每人每年2.3万元保障经费），</t>
    </r>
  </si>
  <si>
    <r>
      <rPr>
        <sz val="10"/>
        <rFont val="宋体"/>
        <charset val="134"/>
      </rPr>
      <t>纪检办案经费37万</t>
    </r>
    <r>
      <rPr>
        <sz val="10"/>
        <color indexed="10"/>
        <rFont val="宋体"/>
        <charset val="134"/>
      </rPr>
      <t>【按中纪委9号、10号文件要求按每人每年2.3万元保障经费54人*2.3万=124.2万,减公用经费已安排87万元，办案经费再安排37万元】，</t>
    </r>
  </si>
  <si>
    <r>
      <rPr>
        <sz val="10"/>
        <color rgb="FF0033CC"/>
        <rFont val="宋体"/>
        <charset val="134"/>
      </rPr>
      <t>纪检办案经费54.7万</t>
    </r>
    <r>
      <rPr>
        <sz val="10"/>
        <color indexed="10"/>
        <rFont val="宋体"/>
        <charset val="134"/>
      </rPr>
      <t>【按中纪委9号、10号文件要求按每人每年2.3万元保障经费59人*2.3万=135.7万,减公用经费已安排81万元，办案经费再安排54.7万元，主要用于：修缮费9.5万元（2017年纪委全委局搬至旧检察院办公楼，办公楼粉刷修缮以及新修谈话室），交通费21万（7辆公务用车燃油费14万元、保险及车船使用税2.5万元、维修保养等费4.5万元），办案巡查费24.2万（办公耗材、办公用品、外调取证差旅费、明察暗访、专项整治活动费用等）】，</t>
    </r>
  </si>
  <si>
    <t xml:space="preserve">       其他纪检监察事务</t>
  </si>
  <si>
    <t>纪委内网建设费55万元。</t>
  </si>
  <si>
    <t xml:space="preserve">     商贸事务</t>
  </si>
  <si>
    <r>
      <rPr>
        <sz val="10"/>
        <rFont val="宋体"/>
        <charset val="134"/>
      </rPr>
      <t>畜禽定点屠宰管理工作经费10万元（</t>
    </r>
    <r>
      <rPr>
        <sz val="10"/>
        <color indexed="10"/>
        <rFont val="宋体"/>
        <charset val="134"/>
      </rPr>
      <t>执法队21人年工资53万元，罚没收入计划43万元，财政补助10万）,</t>
    </r>
    <r>
      <rPr>
        <sz val="10"/>
        <rFont val="宋体"/>
        <charset val="134"/>
      </rPr>
      <t>慰问费0.7万</t>
    </r>
    <r>
      <rPr>
        <sz val="10"/>
        <color indexed="10"/>
        <rFont val="宋体"/>
        <charset val="134"/>
      </rPr>
      <t>（两节慰问下属企业离休老干部经费）,</t>
    </r>
  </si>
  <si>
    <r>
      <rPr>
        <sz val="10"/>
        <rFont val="宋体"/>
        <charset val="134"/>
      </rPr>
      <t>畜禽定点屠宰管理工作经费10万元</t>
    </r>
    <r>
      <rPr>
        <sz val="10"/>
        <color indexed="10"/>
        <rFont val="宋体"/>
        <charset val="134"/>
      </rPr>
      <t>【执法队16人年工资49.1万元(月工资34850元*12月+380元*16人*12月)，减罚没收入计划39万元，财政补助10万】,</t>
    </r>
    <r>
      <rPr>
        <sz val="10"/>
        <rFont val="宋体"/>
        <charset val="134"/>
      </rPr>
      <t>招商洽谈会10万,商务局解决执法大队畜禽定点屠宰管理人员拖欠工资19.99万,</t>
    </r>
  </si>
  <si>
    <t>招商洽谈会10万,</t>
  </si>
  <si>
    <t xml:space="preserve">       对外贸易管理</t>
  </si>
  <si>
    <t xml:space="preserve">       招商引资</t>
  </si>
  <si>
    <r>
      <rPr>
        <sz val="10"/>
        <rFont val="宋体"/>
        <charset val="134"/>
      </rPr>
      <t>经贸洽谈会经费5万元</t>
    </r>
    <r>
      <rPr>
        <sz val="10"/>
        <color indexed="10"/>
        <rFont val="宋体"/>
        <charset val="134"/>
      </rPr>
      <t>（廊坊5.18、香港、厦门洽谈会），</t>
    </r>
  </si>
  <si>
    <t xml:space="preserve">       其他商贸事务</t>
  </si>
  <si>
    <t>农村电子商务全覆盖项目50万元。</t>
  </si>
  <si>
    <t xml:space="preserve">     宗教事务</t>
  </si>
  <si>
    <t xml:space="preserve">       宗教工作专项</t>
  </si>
  <si>
    <t xml:space="preserve">     档案事务</t>
  </si>
  <si>
    <t xml:space="preserve">       档案馆</t>
  </si>
  <si>
    <r>
      <rPr>
        <sz val="10"/>
        <rFont val="宋体"/>
        <charset val="134"/>
      </rPr>
      <t>档案接收2万元</t>
    </r>
    <r>
      <rPr>
        <sz val="10"/>
        <color indexed="10"/>
        <rFont val="宋体"/>
        <charset val="134"/>
      </rPr>
      <t>（接收档案购置档案盒1500个*10元，档案目录0.5万），</t>
    </r>
    <r>
      <rPr>
        <sz val="10"/>
        <rFont val="宋体"/>
        <charset val="134"/>
      </rPr>
      <t>档案馆防护0.5万</t>
    </r>
    <r>
      <rPr>
        <sz val="10"/>
        <color indexed="10"/>
        <rFont val="宋体"/>
        <charset val="134"/>
      </rPr>
      <t>（防虫药品2000袋*2.5元），</t>
    </r>
  </si>
  <si>
    <r>
      <rPr>
        <sz val="10"/>
        <color rgb="FF0033CC"/>
        <rFont val="宋体"/>
        <charset val="134"/>
      </rPr>
      <t>档案接收2万元</t>
    </r>
    <r>
      <rPr>
        <sz val="10"/>
        <color indexed="10"/>
        <rFont val="宋体"/>
        <charset val="134"/>
      </rPr>
      <t>（接收档案购置档案盒1500个*10元，档案目录0.5万），</t>
    </r>
    <r>
      <rPr>
        <sz val="10"/>
        <color rgb="FF0033CC"/>
        <rFont val="宋体"/>
        <charset val="134"/>
      </rPr>
      <t>档案馆防护0.5万</t>
    </r>
    <r>
      <rPr>
        <sz val="10"/>
        <color indexed="10"/>
        <rFont val="宋体"/>
        <charset val="134"/>
      </rPr>
      <t>（防虫药品2000袋*2.5元），</t>
    </r>
    <r>
      <rPr>
        <sz val="10"/>
        <color rgb="FF0033CC"/>
        <rFont val="宋体"/>
        <charset val="134"/>
      </rPr>
      <t>档案抢救费1.5万元。</t>
    </r>
  </si>
  <si>
    <t xml:space="preserve">       其他档案事务</t>
  </si>
  <si>
    <r>
      <rPr>
        <sz val="10"/>
        <color rgb="FF0033CC"/>
        <rFont val="宋体"/>
        <charset val="134"/>
      </rPr>
      <t>2001年-2015年涞源县大事记印刷费5万元</t>
    </r>
    <r>
      <rPr>
        <sz val="10"/>
        <color rgb="FFFF0000"/>
        <rFont val="宋体"/>
        <charset val="134"/>
      </rPr>
      <t>。</t>
    </r>
  </si>
  <si>
    <t xml:space="preserve">     民主党派及工商联事务</t>
  </si>
  <si>
    <t>工商联专项2万元.</t>
  </si>
  <si>
    <t xml:space="preserve">     群众团体事务</t>
  </si>
  <si>
    <r>
      <rPr>
        <sz val="10"/>
        <rFont val="宋体"/>
        <charset val="134"/>
      </rPr>
      <t>工会经费83.46万</t>
    </r>
    <r>
      <rPr>
        <sz val="10"/>
        <color indexed="10"/>
        <rFont val="宋体"/>
        <charset val="134"/>
      </rPr>
      <t>（13人年工资43.83万，2014年津补贴提标2.34万，三险一金年需11万,精神文明奖13人*3000元=3.9万，年终一次性奖金13人*730元=0.95万，送温暖县配套9万，困难职工帮扶8万，办公费差旅费2.6万，电话费0.18万，车辆经费2万，职工教育费1万）；</t>
    </r>
    <r>
      <rPr>
        <sz val="10"/>
        <rFont val="宋体"/>
        <charset val="134"/>
      </rPr>
      <t>文联专项3万</t>
    </r>
    <r>
      <rPr>
        <sz val="10"/>
        <color indexed="10"/>
        <rFont val="宋体"/>
        <charset val="134"/>
      </rPr>
      <t>（创作编辑出版7.21抗洪抢险及灾后重建文学艺术作品集）；</t>
    </r>
    <r>
      <rPr>
        <sz val="10"/>
        <rFont val="宋体"/>
        <charset val="134"/>
      </rPr>
      <t>妇联专项2万</t>
    </r>
    <r>
      <rPr>
        <sz val="10"/>
        <color indexed="10"/>
        <rFont val="宋体"/>
        <charset val="134"/>
      </rPr>
      <t>（“三八”国际劳动妇女节庆祝活动）；</t>
    </r>
    <r>
      <rPr>
        <sz val="10"/>
        <rFont val="宋体"/>
        <charset val="134"/>
      </rPr>
      <t>团委专项2万。</t>
    </r>
  </si>
  <si>
    <r>
      <rPr>
        <sz val="10"/>
        <rFont val="宋体"/>
        <charset val="134"/>
      </rPr>
      <t>工会经费88.32万</t>
    </r>
    <r>
      <rPr>
        <sz val="10"/>
        <color indexed="10"/>
        <rFont val="宋体"/>
        <charset val="134"/>
      </rPr>
      <t>【12人年工资46639元/月*12月=55.97万，年终奖6人年1.26万元+6名退休0.18万,三险一金年需6万,精神文明奖12人*3000元=3.6万，个人取暖费1.68万（12*1400元）,困难职工帮扶县配套10万，办公费差旅费1.2万，电话费3部0.54万元,车辆经费2万，招待费2万元,困难职工再就业培训2万,职工活动经费1.89万）】；</t>
    </r>
    <r>
      <rPr>
        <sz val="10"/>
        <rFont val="宋体"/>
        <charset val="134"/>
      </rPr>
      <t>文联专项3万</t>
    </r>
    <r>
      <rPr>
        <sz val="10"/>
        <color indexed="10"/>
        <rFont val="宋体"/>
        <charset val="134"/>
      </rPr>
      <t>（创作编辑出版文学艺术作品集）；</t>
    </r>
    <r>
      <rPr>
        <sz val="10"/>
        <rFont val="宋体"/>
        <charset val="134"/>
      </rPr>
      <t>妇联专项2万</t>
    </r>
    <r>
      <rPr>
        <sz val="10"/>
        <color indexed="10"/>
        <rFont val="宋体"/>
        <charset val="134"/>
      </rPr>
      <t>（“三八”国际劳动妇女节庆祝活动）；</t>
    </r>
    <r>
      <rPr>
        <sz val="10"/>
        <rFont val="宋体"/>
        <charset val="134"/>
      </rPr>
      <t>团委专项2万。</t>
    </r>
  </si>
  <si>
    <r>
      <rPr>
        <sz val="10"/>
        <color rgb="FF0000FF"/>
        <rFont val="宋体"/>
        <charset val="134"/>
      </rPr>
      <t>工会经费120.9万</t>
    </r>
    <r>
      <rPr>
        <sz val="10"/>
        <color rgb="FFFF0000"/>
        <rFont val="宋体"/>
        <charset val="134"/>
      </rPr>
      <t>【12人年工资51009.4元/月*12月=61.21万，年终奖6人年1.61万元+6名退休0.18万=1.79万,养老、医疗、生育、大额、职业年金、住房公积金等年需26.13万,精神文明奖12人*3000元=3.6万，个人取暖费1.68万（12*1400元）,困难职工帮扶县配套13万，办公费差旅费3.6万，电话费3部0.54万元,车辆经费2.5万,接待经费2万元，组织员、工资集体协商员配套工资0.96万（省市规定县级配套工资400×2×12），困难职工再就业培训2万,职工活动经费1.89万】；</t>
    </r>
    <r>
      <rPr>
        <sz val="10"/>
        <color rgb="FF0033CC"/>
        <rFont val="宋体"/>
        <charset val="134"/>
      </rPr>
      <t>文联专项3万</t>
    </r>
    <r>
      <rPr>
        <sz val="10"/>
        <color rgb="FFFF0000"/>
        <rFont val="宋体"/>
        <charset val="134"/>
      </rPr>
      <t>（创作编辑出版文学艺术作品集）；</t>
    </r>
    <r>
      <rPr>
        <sz val="10"/>
        <color rgb="FF0033CC"/>
        <rFont val="宋体"/>
        <charset val="134"/>
      </rPr>
      <t>妇联专项3万</t>
    </r>
    <r>
      <rPr>
        <sz val="10"/>
        <color rgb="FFFF0000"/>
        <rFont val="宋体"/>
        <charset val="134"/>
      </rPr>
      <t>（“三八”国际劳动妇女节庆祝活动）；</t>
    </r>
    <r>
      <rPr>
        <sz val="10"/>
        <color rgb="FF0033CC"/>
        <rFont val="宋体"/>
        <charset val="134"/>
      </rPr>
      <t>团委专项3万。</t>
    </r>
  </si>
  <si>
    <t xml:space="preserve">       工会事务</t>
  </si>
  <si>
    <t xml:space="preserve">       其他群众团体事务</t>
  </si>
  <si>
    <t xml:space="preserve">     党委办公厅及相关机构事务</t>
  </si>
  <si>
    <r>
      <rPr>
        <sz val="10"/>
        <rFont val="宋体"/>
        <charset val="134"/>
      </rPr>
      <t>县委大口订报5万</t>
    </r>
    <r>
      <rPr>
        <sz val="10"/>
        <color indexed="10"/>
        <rFont val="宋体"/>
        <charset val="134"/>
      </rPr>
      <t>（人民日报：288元×31份＝8928元、河北日报：386元×20份＝7720元、保定日报：368元×37份＝13616元、光明日报：288元×8份＝2304元、经济日报：297元×8份＝2376元、河北经济日报：360元×8份＝2880元、新华每日电讯：285.6元×2份＝571.2元、保定晚报：150元×2份＝300元、参考消息：288元×10份＝2880元、燕赵都市报；162元×2份＝324元、法制日报：360×2份＝720元、求是：139.2元×6份＝835.2元、内参选编：598元×6份＝3588元、秘书工作：96元×12＝1152元、学习研究：120元×2份＝240元、保密工作：216元×3份＝648元、党史博采：90元×2份＝180元、保密科学技术：180元×3份＝540元），</t>
    </r>
    <r>
      <rPr>
        <sz val="10"/>
        <rFont val="宋体"/>
        <charset val="134"/>
      </rPr>
      <t>县委办建设党委高清视频会议室费用8.72万，公务员、打字员工资13.78万</t>
    </r>
    <r>
      <rPr>
        <sz val="10"/>
        <color indexed="10"/>
        <rFont val="宋体"/>
        <charset val="134"/>
      </rPr>
      <t>（8人*1040元*12月，养老保险1977.1*8人*12月*0.2）,</t>
    </r>
  </si>
  <si>
    <r>
      <rPr>
        <sz val="10"/>
        <rFont val="宋体"/>
        <charset val="134"/>
      </rPr>
      <t>县委大口订报6.8万</t>
    </r>
    <r>
      <rPr>
        <sz val="10"/>
        <color indexed="10"/>
        <rFont val="宋体"/>
        <charset val="134"/>
      </rPr>
      <t>【人民日报30份*288元、河北日报20份*536元、保定日报36分*532元、光明日报8份*360元、经济日报8份*297元、农民日报13分*150、河北科技13份*150元、河北经济日报8份*486元、新华每日电讯2份*285.6元、保定晚报2份*150元、中国纪检监察报12份*252元、中国纪检监察3份*132元、党风廉政建设2份*126元、参考消息10份*288元、燕赵都市报4份*180元、法制日报2份*360元、求是6份*139.2元、环球时报1份*288元、内参选编8份*498元、秘书工作13份*96元、保密工作4份*108元、党史博采4份*90元、人民论坛1份*360元】，</t>
    </r>
    <r>
      <rPr>
        <sz val="10"/>
        <rFont val="宋体"/>
        <charset val="134"/>
      </rPr>
      <t>县委办专项工作经费80万元,临时工及劳务派遣人员工资22.32万</t>
    </r>
    <r>
      <rPr>
        <sz val="10"/>
        <color indexed="10"/>
        <rFont val="宋体"/>
        <charset val="134"/>
      </rPr>
      <t>（7人*1210元*12月=10.16万，7名四项保险2312*7人*12月*0.268=5.2万,管理费0.12万,清洁工1人*300*12月=0.36万,保安3人*1800元*12月=6.48万）,</t>
    </r>
    <r>
      <rPr>
        <sz val="10"/>
        <rFont val="宋体"/>
        <charset val="134"/>
      </rPr>
      <t>县委党委视频会议室信号费、电费、维修及设备购置费3.31万(</t>
    </r>
    <r>
      <rPr>
        <sz val="10"/>
        <color indexed="10"/>
        <rFont val="宋体"/>
        <charset val="134"/>
      </rPr>
      <t>信号费12个月*800元（附半年交费发票）、电费12个月*1000元电费以前年没交过，从2016年1月开始交购椅子20把*150元、桌子12张*200元、维修墙面20平米*22元、换灯20瓦*40个*18元、修屋顶30平米*100元、换话筒3个*550元</t>
    </r>
    <r>
      <rPr>
        <sz val="10"/>
        <rFont val="宋体"/>
        <charset val="134"/>
      </rPr>
      <t>),</t>
    </r>
  </si>
  <si>
    <r>
      <rPr>
        <sz val="10"/>
        <color rgb="FF0033CC"/>
        <rFont val="宋体"/>
        <charset val="134"/>
      </rPr>
      <t>县委大口订报6.8万</t>
    </r>
    <r>
      <rPr>
        <sz val="10"/>
        <color indexed="10"/>
        <rFont val="宋体"/>
        <charset val="134"/>
      </rPr>
      <t>【人民日报30份*288元、河北日报20份*536元、保定日报36分*532元、光明日报8份*360元、经济日报8份*297元、农民日报13分*150、河北科技13份*150元、河北经济日报8份*486元、新华每日电讯2份*285.6元、保定晚报2份*150元、中国纪检监察报12份*252元、中国纪检监察3份*132元、党风廉政建设2份*126元、参考消息10份*288元、燕赵都市报4份*180元、法制日报2份*360元、求是6份*139.2元、环球时报1份*288元、内参选编8份*498元、秘书工作13份*96元、保密工作4份*108元、党史博采4份*90元、人民论坛1份*360元】，</t>
    </r>
    <r>
      <rPr>
        <sz val="10"/>
        <color rgb="FF0000FF"/>
        <rFont val="宋体"/>
        <charset val="134"/>
      </rPr>
      <t>县委办专项工作经费80万元,</t>
    </r>
    <r>
      <rPr>
        <sz val="10"/>
        <color rgb="FF0033CC"/>
        <rFont val="宋体"/>
        <charset val="134"/>
      </rPr>
      <t>临时工及劳务派遣人员工资38.53万</t>
    </r>
    <r>
      <rPr>
        <sz val="10"/>
        <color indexed="10"/>
        <rFont val="宋体"/>
        <charset val="134"/>
      </rPr>
      <t>（9人*1380元*12月=14.91万，9名四项保险2621*9人*12月*0.268=7.59万,管理费0.65万,清洁工1人*300*12月=0.36万,保安5人*1800元*12月=10.8万，保安5人各项保险5*2621*12*0.268=4.22万）,</t>
    </r>
    <r>
      <rPr>
        <sz val="10"/>
        <color rgb="FF0033CC"/>
        <rFont val="宋体"/>
        <charset val="134"/>
      </rPr>
      <t>县委党委视频会议室信号费、电费、维修及设备购置费4.07万</t>
    </r>
    <r>
      <rPr>
        <sz val="10"/>
        <rFont val="宋体"/>
        <charset val="134"/>
      </rPr>
      <t>(</t>
    </r>
    <r>
      <rPr>
        <sz val="10"/>
        <color indexed="10"/>
        <rFont val="宋体"/>
        <charset val="134"/>
      </rPr>
      <t>信号费12个月*800元（附半年交费发票）、电费12个月*1000元电费2016年以前没交过，需更换椅子25把*200元、更换桌子16张*210元、维修墙面60平米*25元、换灯60个*20元、维修更换音响设备800元</t>
    </r>
    <r>
      <rPr>
        <sz val="10"/>
        <rFont val="宋体"/>
        <charset val="134"/>
      </rPr>
      <t>),</t>
    </r>
    <r>
      <rPr>
        <sz val="10"/>
        <color rgb="FF0033CC"/>
        <rFont val="宋体"/>
        <charset val="134"/>
      </rPr>
      <t>平台车辆专项经费30万元，国防宣传1万</t>
    </r>
    <r>
      <rPr>
        <sz val="10"/>
        <rFont val="宋体"/>
        <charset val="134"/>
      </rPr>
      <t>（</t>
    </r>
    <r>
      <rPr>
        <sz val="10"/>
        <color rgb="FFFF0000"/>
        <rFont val="宋体"/>
        <charset val="134"/>
      </rPr>
      <t>国防教育宣传活动制作展板、标语、传单等经费1万</t>
    </r>
    <r>
      <rPr>
        <sz val="10"/>
        <rFont val="宋体"/>
        <charset val="134"/>
      </rPr>
      <t>）。</t>
    </r>
  </si>
  <si>
    <t>国防宣传-2万。</t>
  </si>
  <si>
    <t xml:space="preserve">       专项业务</t>
  </si>
  <si>
    <r>
      <rPr>
        <sz val="10"/>
        <rFont val="宋体"/>
        <charset val="134"/>
      </rPr>
      <t>保密局专项4万，防范办专项2万</t>
    </r>
    <r>
      <rPr>
        <sz val="10"/>
        <color indexed="10"/>
        <rFont val="宋体"/>
        <charset val="134"/>
      </rPr>
      <t>（全国、省市“两会”及“4.25”等敏感期防控经费），</t>
    </r>
    <r>
      <rPr>
        <sz val="10"/>
        <rFont val="宋体"/>
        <charset val="134"/>
      </rPr>
      <t>机要局专项3.9万</t>
    </r>
    <r>
      <rPr>
        <sz val="10"/>
        <color indexed="10"/>
        <rFont val="宋体"/>
        <charset val="134"/>
      </rPr>
      <t>（根据保机字【2012】48号要求需要更新各保密网络电话系统语音网关设备2万元，新增第二路由租费0.9万，防盗报警及门禁联网工作1万元），</t>
    </r>
    <r>
      <rPr>
        <sz val="10"/>
        <rFont val="宋体"/>
        <charset val="134"/>
      </rPr>
      <t>机要局电磁屏蔽房建设30.8万，党史办专项1万，督查专项工作经费2万；机关工委专项2.5万</t>
    </r>
    <r>
      <rPr>
        <sz val="10"/>
        <color indexed="10"/>
        <rFont val="宋体"/>
        <charset val="134"/>
      </rPr>
      <t>（庆七一党建活动经费1万、机关党建规范化建设1.5万）；</t>
    </r>
    <r>
      <rPr>
        <sz val="10"/>
        <rFont val="宋体"/>
        <charset val="134"/>
      </rPr>
      <t>农工委专项5万。</t>
    </r>
  </si>
  <si>
    <r>
      <rPr>
        <sz val="10"/>
        <rFont val="宋体"/>
        <charset val="134"/>
      </rPr>
      <t>县委第十三次党代会换届会议费18万元,保密局专项4万，防范办专项2万</t>
    </r>
    <r>
      <rPr>
        <sz val="10"/>
        <color indexed="10"/>
        <rFont val="宋体"/>
        <charset val="134"/>
      </rPr>
      <t>（全国、省市“两会”及“4.25”等敏感期防控经费），</t>
    </r>
    <r>
      <rPr>
        <sz val="10"/>
        <rFont val="宋体"/>
        <charset val="134"/>
      </rPr>
      <t>机要局专项8万</t>
    </r>
    <r>
      <rPr>
        <sz val="10"/>
        <color indexed="10"/>
        <rFont val="宋体"/>
        <charset val="134"/>
      </rPr>
      <t>【1</t>
    </r>
    <r>
      <rPr>
        <sz val="10"/>
        <color indexed="12"/>
        <rFont val="宋体"/>
        <charset val="134"/>
      </rPr>
      <t>、</t>
    </r>
    <r>
      <rPr>
        <sz val="10"/>
        <color indexed="10"/>
        <rFont val="宋体"/>
        <charset val="134"/>
      </rPr>
      <t>根据保机发（2015）39号文需购置密码通信主渠道网络需JWL102百兆网络密码机一台、价格为5万元</t>
    </r>
    <r>
      <rPr>
        <sz val="10"/>
        <color indexed="12"/>
        <rFont val="宋体"/>
        <charset val="134"/>
      </rPr>
      <t>，</t>
    </r>
    <r>
      <rPr>
        <sz val="10"/>
        <color indexed="10"/>
        <rFont val="宋体"/>
        <charset val="134"/>
      </rPr>
      <t>2、保机字（2015）40号文需项目设备、集成费、施工及构配件费3万元万】，</t>
    </r>
    <r>
      <rPr>
        <sz val="10"/>
        <rFont val="宋体"/>
        <charset val="134"/>
      </rPr>
      <t>《党史二卷》编纂经费16.5万【</t>
    </r>
    <r>
      <rPr>
        <sz val="10"/>
        <color indexed="10"/>
        <rFont val="宋体"/>
        <charset val="134"/>
      </rPr>
      <t>1、人员工资月9900元*12个月=11.88万元，编篡经费4.62万</t>
    </r>
    <r>
      <rPr>
        <sz val="10"/>
        <rFont val="宋体"/>
        <charset val="134"/>
      </rPr>
      <t>】</t>
    </r>
    <r>
      <rPr>
        <sz val="10"/>
        <color indexed="12"/>
        <rFont val="宋体"/>
        <charset val="134"/>
      </rPr>
      <t>，</t>
    </r>
    <r>
      <rPr>
        <sz val="10"/>
        <rFont val="宋体"/>
        <charset val="134"/>
      </rPr>
      <t>督查专项工作经费2万；机关工委专项2.5万</t>
    </r>
    <r>
      <rPr>
        <sz val="10"/>
        <color indexed="62"/>
        <rFont val="宋体"/>
        <charset val="134"/>
      </rPr>
      <t>（</t>
    </r>
    <r>
      <rPr>
        <sz val="10"/>
        <color indexed="10"/>
        <rFont val="宋体"/>
        <charset val="134"/>
      </rPr>
      <t>庆七一党建活动经费1万、机关党建规范化建设1.5万）；</t>
    </r>
    <r>
      <rPr>
        <sz val="10"/>
        <rFont val="宋体"/>
        <charset val="134"/>
      </rPr>
      <t>农工委专项5万。</t>
    </r>
  </si>
  <si>
    <r>
      <rPr>
        <sz val="10"/>
        <color rgb="FF0000FF"/>
        <rFont val="宋体"/>
        <charset val="134"/>
      </rPr>
      <t>县委第十三次党代会会议费18万元,保密局专项4万，防范办专项2万</t>
    </r>
    <r>
      <rPr>
        <sz val="10"/>
        <color rgb="FFFF0000"/>
        <rFont val="宋体"/>
        <charset val="134"/>
      </rPr>
      <t>（全国、省市“两会”及“4.25”等敏感期防控经费），</t>
    </r>
    <r>
      <rPr>
        <sz val="10"/>
        <color rgb="FF0000FF"/>
        <rFont val="宋体"/>
        <charset val="134"/>
      </rPr>
      <t>机要局专项9.4万</t>
    </r>
    <r>
      <rPr>
        <sz val="10"/>
        <color rgb="FFFF0000"/>
        <rFont val="宋体"/>
        <charset val="134"/>
      </rPr>
      <t>【1</t>
    </r>
    <r>
      <rPr>
        <sz val="10"/>
        <color rgb="FF0000FF"/>
        <rFont val="宋体"/>
        <charset val="134"/>
      </rPr>
      <t>、</t>
    </r>
    <r>
      <rPr>
        <sz val="10"/>
        <color rgb="FFFF0000"/>
        <rFont val="宋体"/>
        <charset val="134"/>
      </rPr>
      <t>根据保机发（2016）29号文需购置装备密码机两台，密码处理板1块，共计费用9.4万元】，</t>
    </r>
    <r>
      <rPr>
        <sz val="10"/>
        <color rgb="FF0033CC"/>
        <rFont val="宋体"/>
        <charset val="134"/>
      </rPr>
      <t>《党史二卷》编纂经费16.5万</t>
    </r>
    <r>
      <rPr>
        <sz val="10"/>
        <rFont val="宋体"/>
        <charset val="134"/>
      </rPr>
      <t>【</t>
    </r>
    <r>
      <rPr>
        <sz val="10"/>
        <color rgb="FFFF0000"/>
        <rFont val="宋体"/>
        <charset val="134"/>
      </rPr>
      <t>1、人员工资月9900元*12个月=11.88万元，编篡经费4.62万</t>
    </r>
    <r>
      <rPr>
        <sz val="10"/>
        <rFont val="宋体"/>
        <charset val="134"/>
      </rPr>
      <t>】</t>
    </r>
    <r>
      <rPr>
        <sz val="10"/>
        <color rgb="FF0000FF"/>
        <rFont val="宋体"/>
        <charset val="134"/>
      </rPr>
      <t>，</t>
    </r>
    <r>
      <rPr>
        <sz val="10"/>
        <color rgb="FF0033CC"/>
        <rFont val="宋体"/>
        <charset val="134"/>
      </rPr>
      <t>督查专项工作经费2万；机关工委专项2.5万</t>
    </r>
    <r>
      <rPr>
        <sz val="10"/>
        <color rgb="FF333399"/>
        <rFont val="宋体"/>
        <charset val="134"/>
      </rPr>
      <t>（</t>
    </r>
    <r>
      <rPr>
        <sz val="10"/>
        <color rgb="FFFF0000"/>
        <rFont val="宋体"/>
        <charset val="134"/>
      </rPr>
      <t>庆七一党建活动经费1万、机关党建规范化建设1.5万）；</t>
    </r>
    <r>
      <rPr>
        <sz val="10"/>
        <color rgb="FF0033CC"/>
        <rFont val="宋体"/>
        <charset val="134"/>
      </rPr>
      <t>农工委专项5万，</t>
    </r>
    <r>
      <rPr>
        <sz val="10"/>
        <color rgb="FF0000FF"/>
        <rFont val="宋体"/>
        <charset val="134"/>
      </rPr>
      <t>农工委劳务派遣工资及保险2.58万元（</t>
    </r>
    <r>
      <rPr>
        <sz val="10"/>
        <color rgb="FFFF0000"/>
        <rFont val="宋体"/>
        <charset val="134"/>
      </rPr>
      <t>1人*1380元*12个月=1.66万元，保险2621元/月*12个月*26.8%=0.85万元，管理费60元*12个月=0.072万元</t>
    </r>
    <r>
      <rPr>
        <sz val="10"/>
        <color rgb="FF0000FF"/>
        <rFont val="宋体"/>
        <charset val="134"/>
      </rPr>
      <t>），农工委美丽办工作经费20万元，县委办涞源县电子政务内网建设经费50万元。</t>
    </r>
  </si>
  <si>
    <t>防范办专项-5万元,督查专项工作经费-2万；农工委深度贫困村和乡村振兴领导小组办公经费-10万元，农工委村庄基层设施和公共服务提升工程办公经费-20万。</t>
  </si>
  <si>
    <t xml:space="preserve">       其他党委办公厅及相关机构事务</t>
  </si>
  <si>
    <t xml:space="preserve">     组织事务</t>
  </si>
  <si>
    <r>
      <rPr>
        <sz val="10"/>
        <rFont val="宋体"/>
        <charset val="134"/>
      </rPr>
      <t>拔尖人才5.6万，考核及专项活动经费15万</t>
    </r>
    <r>
      <rPr>
        <sz val="10"/>
        <color indexed="10"/>
        <rFont val="宋体"/>
        <charset val="134"/>
      </rPr>
      <t>（年度考核）。</t>
    </r>
    <r>
      <rPr>
        <sz val="10"/>
        <rFont val="宋体"/>
        <charset val="134"/>
      </rPr>
      <t>联系办及群工办经费6万</t>
    </r>
    <r>
      <rPr>
        <sz val="10"/>
        <color indexed="10"/>
        <rFont val="宋体"/>
        <charset val="134"/>
      </rPr>
      <t>（群众工作站经费），</t>
    </r>
    <r>
      <rPr>
        <sz val="10"/>
        <rFont val="宋体"/>
        <charset val="134"/>
      </rPr>
      <t>党员干部培训费50万</t>
    </r>
    <r>
      <rPr>
        <sz val="10"/>
        <color indexed="10"/>
        <rFont val="宋体"/>
        <charset val="134"/>
      </rPr>
      <t>（含乡村党员干部培训、妇联妇女培训及党校等部门培训），</t>
    </r>
    <r>
      <rPr>
        <sz val="10"/>
        <rFont val="宋体"/>
        <charset val="134"/>
      </rPr>
      <t>选派干部援阜援疆工作经费2.5万</t>
    </r>
    <r>
      <rPr>
        <sz val="10"/>
        <color indexed="10"/>
        <rFont val="宋体"/>
        <charset val="134"/>
      </rPr>
      <t>（援阜：生活和交通补贴：500元/月*12月=6000元，电话费补贴500元/年。援疆：电话费补贴：500元/年，生活补贴：1000元/月*12月=12000元 往返路费：6000元/年】，</t>
    </r>
    <r>
      <rPr>
        <sz val="10"/>
        <rFont val="宋体"/>
        <charset val="134"/>
      </rPr>
      <t>群众路线教育专项工作经费25万.</t>
    </r>
  </si>
  <si>
    <r>
      <rPr>
        <sz val="10"/>
        <rFont val="宋体"/>
        <charset val="134"/>
      </rPr>
      <t>考核及专项活动经费10万</t>
    </r>
    <r>
      <rPr>
        <sz val="10"/>
        <color indexed="10"/>
        <rFont val="宋体"/>
        <charset val="134"/>
      </rPr>
      <t>（年度考核）。</t>
    </r>
    <r>
      <rPr>
        <sz val="10"/>
        <rFont val="宋体"/>
        <charset val="134"/>
      </rPr>
      <t>选派干部援阜援疆工作经费11.07万</t>
    </r>
    <r>
      <rPr>
        <sz val="10"/>
        <color indexed="10"/>
        <rFont val="宋体"/>
        <charset val="134"/>
      </rPr>
      <t>（援阜：生活和交通补贴：500元/月*12月=6000元，电话费补贴500元/年。援疆：电话费补贴：2人*500元/年，生活补贴：2人*2800元/月*12月=6.72元 往返路费：2人*18000元/年=3.6万】，</t>
    </r>
    <r>
      <rPr>
        <sz val="10"/>
        <rFont val="宋体"/>
        <charset val="134"/>
      </rPr>
      <t>拖欠2012年12月至2014年底新调入乡镇干部乡镇干部生活工作补贴30万元(</t>
    </r>
    <r>
      <rPr>
        <sz val="10"/>
        <color indexed="10"/>
        <rFont val="宋体"/>
        <charset val="134"/>
      </rPr>
      <t>领导干部51人,一般干部5人,调标2人</t>
    </r>
    <r>
      <rPr>
        <sz val="10"/>
        <rFont val="宋体"/>
        <charset val="134"/>
      </rPr>
      <t>)</t>
    </r>
    <r>
      <rPr>
        <sz val="10"/>
        <color indexed="12"/>
        <rFont val="宋体"/>
        <charset val="134"/>
      </rPr>
      <t>.党员关爱互助基金10万元,加强“三支队伍”建设培训经费5万元,“四级联考”相关费用1.5万元,公开选拔科级领导干部相关费用2万元,干部人事档案核查、档案室升级费用2万元,党代表联络室制度建设及活动经费1.5万元,乡镇党委换届相关费用5万元,对接京津工作需选派干部到外地挂职3万元,公务员信息系统建设1万元,农村两委干部培训20万元,党员干部远程教育网费7.56万元,县委联系办及群工办工作经费6万,</t>
    </r>
    <r>
      <rPr>
        <sz val="10"/>
        <rFont val="宋体"/>
        <charset val="134"/>
      </rPr>
      <t>“三严三实”专题教育和解放思想大讨论活动经费25万；干部“超级课堂”和</t>
    </r>
    <r>
      <rPr>
        <sz val="10"/>
        <color indexed="12"/>
        <rFont val="宋体"/>
        <charset val="134"/>
      </rPr>
      <t>“</t>
    </r>
    <r>
      <rPr>
        <sz val="10"/>
        <rFont val="宋体"/>
        <charset val="134"/>
      </rPr>
      <t>农村实用人才”培训等工作的经费10万；2014、2015两年网络通讯费6.77万元；开展农村干部集中轮训所需经费20万；乡镇党委换届工作及市对县考核经费15万。</t>
    </r>
  </si>
  <si>
    <r>
      <rPr>
        <sz val="10"/>
        <color rgb="FF0000FF"/>
        <rFont val="宋体"/>
        <charset val="134"/>
      </rPr>
      <t>考核及专项活动经费10万</t>
    </r>
    <r>
      <rPr>
        <sz val="10"/>
        <color rgb="FFFF0000"/>
        <rFont val="宋体"/>
        <charset val="134"/>
      </rPr>
      <t>（年度考核）。</t>
    </r>
    <r>
      <rPr>
        <sz val="10"/>
        <color rgb="FF0000FF"/>
        <rFont val="宋体"/>
        <charset val="134"/>
      </rPr>
      <t>党员关爱互助基金10万元,加强“三支队伍”建设培训经费5万元,“四级联考”相关费用1.5万元,“三类人员”选拔乡镇科级领导干部经费2万元,干部人事档案核查、档案室升级费用2万元,党代表联络室制度建设及活动经费1.5万元,乡镇党委换届相关费用5万元,对接京津工作需选派干部到外地挂职3万元,公务员信息系统建设1万元,农村两委干部培训10万元</t>
    </r>
    <r>
      <rPr>
        <sz val="10"/>
        <rFont val="宋体"/>
        <charset val="134"/>
      </rPr>
      <t>,</t>
    </r>
    <r>
      <rPr>
        <sz val="10"/>
        <color rgb="FF0000FF"/>
        <rFont val="宋体"/>
        <charset val="134"/>
      </rPr>
      <t>党员干部远程教育网费7.56万元,县委联系办及群工办工作经费6万元,“两学一做”经费5万元</t>
    </r>
    <r>
      <rPr>
        <sz val="10"/>
        <rFont val="宋体"/>
        <charset val="134"/>
      </rPr>
      <t>；</t>
    </r>
    <r>
      <rPr>
        <sz val="10"/>
        <color rgb="FF0000FF"/>
        <rFont val="宋体"/>
        <charset val="134"/>
      </rPr>
      <t>拔尖人才培训和干部培训所需经费5万元，组织史县级本第六卷印刷工作经费6.6万元；双育工程5万元，七一表彰所需经费10万元</t>
    </r>
    <r>
      <rPr>
        <sz val="10"/>
        <rFont val="宋体"/>
        <charset val="134"/>
      </rPr>
      <t>。</t>
    </r>
  </si>
  <si>
    <r>
      <rPr>
        <sz val="10"/>
        <color rgb="FFD422F4"/>
        <rFont val="宋体"/>
        <charset val="134"/>
      </rPr>
      <t>考核及专项活动经费-5万</t>
    </r>
    <r>
      <rPr>
        <sz val="10"/>
        <color rgb="FFFF0000"/>
        <rFont val="宋体"/>
        <charset val="134"/>
      </rPr>
      <t>（年度考核）。</t>
    </r>
    <r>
      <rPr>
        <sz val="10"/>
        <color rgb="FFD422F4"/>
        <rFont val="宋体"/>
        <charset val="134"/>
      </rPr>
      <t>党员关爱互助基金-8万元,社区党建工作经费-5万元,扶贫脱贫驻村干部管理办公室经费-5万元,公开选拔乡镇科级领导干部经费-2万元,党员干部远程教育网费-7.56万元,</t>
    </r>
  </si>
  <si>
    <t xml:space="preserve">       公务员事务</t>
  </si>
  <si>
    <t xml:space="preserve">       其他组织事务</t>
  </si>
  <si>
    <t xml:space="preserve">     宣传事务</t>
  </si>
  <si>
    <r>
      <rPr>
        <sz val="10"/>
        <rFont val="宋体"/>
        <charset val="134"/>
      </rPr>
      <t>涞源专刊25万</t>
    </r>
    <r>
      <rPr>
        <sz val="10"/>
        <color indexed="10"/>
        <rFont val="宋体"/>
        <charset val="134"/>
      </rPr>
      <t>（支付保定日报社办刊印刷费25万），</t>
    </r>
    <r>
      <rPr>
        <sz val="10"/>
        <rFont val="宋体"/>
        <charset val="134"/>
      </rPr>
      <t>全县报刊（不含四大班子）58.5万</t>
    </r>
    <r>
      <rPr>
        <sz val="10"/>
        <color indexed="10"/>
        <rFont val="宋体"/>
        <charset val="134"/>
      </rPr>
      <t>（人民日报288元×38份=1.0944万元，光明日报288元×63份=1.8144万元，经济日报297元×29份=0.8613万元，求是139.2元×71份=0.98832万元，河北日报386元×275份=10.615万元，新华每日电讯285.6元×209份=5.96904万元，保定日报368×696份=25.6128万元，保定晚报150元×168份=2.52万元，河北经济日报360元×152份=5.472万元，其他刊物（党建、时事报告、思想政治工作研究、半月谈、半月谈内部版共计3.5505万元）,</t>
    </r>
    <r>
      <rPr>
        <sz val="10"/>
        <rFont val="宋体"/>
        <charset val="134"/>
      </rPr>
      <t>宣传部专项4万</t>
    </r>
    <r>
      <rPr>
        <sz val="10"/>
        <color indexed="10"/>
        <rFont val="宋体"/>
        <charset val="134"/>
      </rPr>
      <t>【精神文明建设2万（开展文明单位和文明村创建评比活动经费2万）、中心组学习专项2万（中心组集中学习需讲课费、资料费2万元）】，</t>
    </r>
    <r>
      <rPr>
        <sz val="10"/>
        <rFont val="宋体"/>
        <charset val="134"/>
      </rPr>
      <t>宣传文化中心运转2万</t>
    </r>
    <r>
      <rPr>
        <sz val="10"/>
        <color indexed="10"/>
        <rFont val="宋体"/>
        <charset val="134"/>
      </rPr>
      <t>（文化中心临时工资1万，水电费1万），</t>
    </r>
    <r>
      <rPr>
        <sz val="10"/>
        <rFont val="宋体"/>
        <charset val="134"/>
      </rPr>
      <t>对外宣传专项10万（</t>
    </r>
    <r>
      <rPr>
        <sz val="10"/>
        <color indexed="10"/>
        <rFont val="宋体"/>
        <charset val="134"/>
      </rPr>
      <t>组织对外宣传活动2次，印刷外宣品、灾后重建宣传画册等），</t>
    </r>
  </si>
  <si>
    <r>
      <rPr>
        <sz val="10"/>
        <rFont val="宋体"/>
        <charset val="134"/>
      </rPr>
      <t>涞源专刊25万</t>
    </r>
    <r>
      <rPr>
        <sz val="10"/>
        <color indexed="10"/>
        <rFont val="宋体"/>
        <charset val="134"/>
      </rPr>
      <t>（支付保定日报社办刊印刷费25万），</t>
    </r>
    <r>
      <rPr>
        <sz val="10"/>
        <rFont val="宋体"/>
        <charset val="134"/>
      </rPr>
      <t>全县报刊（不含四大班子）85.38万</t>
    </r>
    <r>
      <rPr>
        <sz val="10"/>
        <color indexed="10"/>
        <rFont val="宋体"/>
        <charset val="134"/>
      </rPr>
      <t>（《人民日报》23份×288元=6624元；《光明日报》71份×360元=25560；《经济日报》19份×297元=5643元；《求是》63份×139.2元=8769.6元；《河北日报》265份×536元=142040元；《新华每日》232份×285.6元=66259.2元；《保定日报》880份×532元=468160元；《保定晚报》200份×150元=30000元；《河北经济日报》168份×486元=81648；《党建》40份×96元=3840元；《时事报告》30份×72元=2160元；《思想政治工作研究》10份×108元=1080元；《半月谈》100份×84元=8400元；《半月谈内部版》100×36元=3600元；合计853783.8元）,</t>
    </r>
    <r>
      <rPr>
        <sz val="10"/>
        <rFont val="宋体"/>
        <charset val="134"/>
      </rPr>
      <t>宣传部专项4万</t>
    </r>
    <r>
      <rPr>
        <sz val="10"/>
        <color indexed="10"/>
        <rFont val="宋体"/>
        <charset val="134"/>
      </rPr>
      <t>【精神文明建设2万（开展文明单位和文明村创建评比活动经费2万）、中心组学习专项2万（中心组集中学习需讲课费、资料费2万元）】，</t>
    </r>
    <r>
      <rPr>
        <sz val="10"/>
        <rFont val="宋体"/>
        <charset val="134"/>
      </rPr>
      <t>宣传文化中心运转2万</t>
    </r>
    <r>
      <rPr>
        <sz val="10"/>
        <color indexed="10"/>
        <rFont val="宋体"/>
        <charset val="134"/>
      </rPr>
      <t>（文化中心临时工资1万，水电费1万），</t>
    </r>
    <r>
      <rPr>
        <sz val="10"/>
        <rFont val="宋体"/>
        <charset val="134"/>
      </rPr>
      <t>歌曲《歌唱二小放牛郎》、《放飞和平献给黄土岭战役抗日英烈的歌》创作、录音及拍摄MV等经费55万，宣传部公益广告宣传经费10万元</t>
    </r>
    <r>
      <rPr>
        <sz val="10"/>
        <color indexed="17"/>
        <rFont val="宋体"/>
        <charset val="134"/>
      </rPr>
      <t>(</t>
    </r>
    <r>
      <rPr>
        <sz val="10"/>
        <color indexed="10"/>
        <rFont val="宋体"/>
        <charset val="134"/>
      </rPr>
      <t>高速路两侧及收费站服务区T型塔牌公益广告喷绘、、设计、悬挂施工费用26个/6000元15.6万元，高速路与国道交叉口T型公益广告塔牌租金1个8万元,公交车站公益广告牌租金10块/6000元=6万,高速路收费站口围挡公益广告设计、喷绘、悬挂施工费2幅/3000元=0.6万元，墙体公益广告设计、喷绘及刷写费用4250平方米*12元=5.1万元</t>
    </r>
    <r>
      <rPr>
        <sz val="10"/>
        <color indexed="17"/>
        <rFont val="宋体"/>
        <charset val="134"/>
      </rPr>
      <t>).</t>
    </r>
  </si>
  <si>
    <r>
      <rPr>
        <sz val="10"/>
        <color rgb="FF0033CC"/>
        <rFont val="宋体"/>
        <charset val="134"/>
      </rPr>
      <t>电视台涞源专刊25万</t>
    </r>
    <r>
      <rPr>
        <sz val="10"/>
        <color rgb="FFFF0000"/>
        <rFont val="宋体"/>
        <charset val="134"/>
      </rPr>
      <t>（支付保定日报社办刊印刷费25万），</t>
    </r>
    <r>
      <rPr>
        <sz val="10"/>
        <color rgb="FF0000FF"/>
        <rFont val="宋体"/>
        <charset val="134"/>
      </rPr>
      <t>宣传部</t>
    </r>
    <r>
      <rPr>
        <sz val="10"/>
        <color rgb="FF0033CC"/>
        <rFont val="宋体"/>
        <charset val="134"/>
      </rPr>
      <t>全县报刊（不含四大班子）85.38万</t>
    </r>
    <r>
      <rPr>
        <sz val="10"/>
        <color rgb="FFFF0000"/>
        <rFont val="宋体"/>
        <charset val="134"/>
      </rPr>
      <t>（《人民日报》23份×288元=6624元；《光明日报》71份×360元=25560；《经济日报》19份×297元=5643元；《求是》63份×139.2元=8769.6元；《河北日报》265份×536元=142040元；《新华每日》232份×285.6元=66259.2元；《保定日报》880份×532元=468160元；《保定晚报》200份×150元=30000元；《河北经济日报》168份×486元=81648；《党建》40份×96元=3840元；《时事报告》30份×72元=2160元；《思想政治工作研究》10份×108元=1080元；《半月谈》100份×84元=8400元；《半月谈内部版》100×36元=3600元；合计853783.8元）,</t>
    </r>
    <r>
      <rPr>
        <sz val="10"/>
        <color rgb="FF0033CC"/>
        <rFont val="宋体"/>
        <charset val="134"/>
      </rPr>
      <t>宣传部专项4万</t>
    </r>
    <r>
      <rPr>
        <sz val="10"/>
        <color rgb="FFFF0000"/>
        <rFont val="宋体"/>
        <charset val="134"/>
      </rPr>
      <t>【精神文明建设2万（开展文明单位和文明村创建评比活动经费2万）、中心组学习专项2万（中心组集中学习需讲课费、资料费2万元）】，</t>
    </r>
    <r>
      <rPr>
        <sz val="10"/>
        <color rgb="FF0000FF"/>
        <rFont val="宋体"/>
        <charset val="134"/>
      </rPr>
      <t>宣传文化中心运转2万</t>
    </r>
    <r>
      <rPr>
        <sz val="10"/>
        <color rgb="FFFF0000"/>
        <rFont val="宋体"/>
        <charset val="134"/>
      </rPr>
      <t>（文化中心临时工资1万，水电费1万），</t>
    </r>
    <r>
      <rPr>
        <sz val="10"/>
        <color rgb="FF0033CC"/>
        <rFont val="宋体"/>
        <charset val="134"/>
      </rPr>
      <t>宣传部公益广告宣传经费10万元</t>
    </r>
    <r>
      <rPr>
        <sz val="10"/>
        <color rgb="FF008000"/>
        <rFont val="宋体"/>
        <charset val="134"/>
      </rPr>
      <t>(</t>
    </r>
    <r>
      <rPr>
        <sz val="10"/>
        <color rgb="FFFF0000"/>
        <rFont val="宋体"/>
        <charset val="134"/>
      </rPr>
      <t>高速路两侧及收费站服务区T型塔牌公益广告喷绘、、设计、悬挂施工费用26个/6000元15.6万元，高速路与国道交叉口T型公益广告塔牌租金1个8万元,公交车站公益广告牌租金10块/6000元=6万,高速路收费站口围挡公益广告设计、喷绘、悬挂施工费2幅/3000元=0.6万元，墙体公益广告设计、喷绘及刷写费用4250平方米*12元=5.1万元</t>
    </r>
    <r>
      <rPr>
        <sz val="10"/>
        <color rgb="FF008000"/>
        <rFont val="宋体"/>
        <charset val="134"/>
      </rPr>
      <t>).</t>
    </r>
    <r>
      <rPr>
        <sz val="10"/>
        <color rgb="FF0033CC"/>
        <rFont val="宋体"/>
        <charset val="134"/>
      </rPr>
      <t>对外宣传专版费用18万元。《中国新闻网.河北新闻》网络宣传费用5万元，新华通讯社客户端服务费用13万元</t>
    </r>
    <r>
      <rPr>
        <sz val="10"/>
        <color rgb="FFFF0000"/>
        <rFont val="宋体"/>
        <charset val="134"/>
      </rPr>
      <t>(财政已提意见)</t>
    </r>
    <r>
      <rPr>
        <sz val="10"/>
        <color rgb="FF0033CC"/>
        <rFont val="宋体"/>
        <charset val="134"/>
      </rPr>
      <t>.</t>
    </r>
  </si>
  <si>
    <t>宣传部公益广告宣传及脱贫攻坚宣传经费-10.6万元,对外宣传专版及培训费用-3万元；精神文明创建经费-20万元,宣传部互联网办公经费-5万元。宣传部“新时代好少年”评选-4.4万元</t>
  </si>
  <si>
    <t xml:space="preserve">       其他宣传事务</t>
  </si>
  <si>
    <t xml:space="preserve">     统战事务</t>
  </si>
  <si>
    <r>
      <rPr>
        <sz val="10"/>
        <rFont val="宋体"/>
        <charset val="134"/>
      </rPr>
      <t>统战部专项3万元</t>
    </r>
    <r>
      <rPr>
        <sz val="10"/>
        <color indexed="10"/>
        <rFont val="宋体"/>
        <charset val="134"/>
      </rPr>
      <t>(含涉台教育),</t>
    </r>
    <r>
      <rPr>
        <sz val="10"/>
        <rFont val="宋体"/>
        <charset val="134"/>
      </rPr>
      <t>宗教专项3万元</t>
    </r>
    <r>
      <rPr>
        <sz val="10"/>
        <color indexed="10"/>
        <rFont val="宋体"/>
        <charset val="134"/>
      </rPr>
      <t>(登记少数民族基本情况，佛、道、基督教等基本情况造册建档)。</t>
    </r>
  </si>
  <si>
    <r>
      <rPr>
        <sz val="10"/>
        <rFont val="宋体"/>
        <charset val="134"/>
      </rPr>
      <t>统战部专项3万元</t>
    </r>
    <r>
      <rPr>
        <sz val="10"/>
        <color indexed="10"/>
        <rFont val="宋体"/>
        <charset val="134"/>
      </rPr>
      <t>(含涉台教育),</t>
    </r>
    <r>
      <rPr>
        <sz val="10"/>
        <rFont val="宋体"/>
        <charset val="134"/>
      </rPr>
      <t>宗教专项3万元</t>
    </r>
    <r>
      <rPr>
        <sz val="10"/>
        <color indexed="62"/>
        <rFont val="宋体"/>
        <charset val="134"/>
      </rPr>
      <t>(</t>
    </r>
    <r>
      <rPr>
        <sz val="10"/>
        <color indexed="10"/>
        <rFont val="宋体"/>
        <charset val="134"/>
      </rPr>
      <t>登记少数民族基本情况，佛、道、基督教等基本情况造册建档)。</t>
    </r>
  </si>
  <si>
    <r>
      <rPr>
        <sz val="10"/>
        <color rgb="FF0033CC"/>
        <rFont val="宋体"/>
        <charset val="134"/>
      </rPr>
      <t>统战部专项5万元(</t>
    </r>
    <r>
      <rPr>
        <sz val="10"/>
        <color indexed="10"/>
        <rFont val="宋体"/>
        <charset val="134"/>
      </rPr>
      <t>含涉台教育2万元),</t>
    </r>
    <r>
      <rPr>
        <sz val="10"/>
        <color rgb="FF0033CC"/>
        <rFont val="宋体"/>
        <charset val="134"/>
      </rPr>
      <t>民旅宗教专项治理3万元(</t>
    </r>
    <r>
      <rPr>
        <sz val="10"/>
        <color indexed="10"/>
        <rFont val="宋体"/>
        <charset val="134"/>
      </rPr>
      <t>登记少数民族基本情况，佛、道、基督教等基本情况造册建档)。</t>
    </r>
  </si>
  <si>
    <t xml:space="preserve">       其他统战事务</t>
  </si>
  <si>
    <t xml:space="preserve">     其他共产党事务</t>
  </si>
  <si>
    <t xml:space="preserve">       其他共产党事务</t>
  </si>
  <si>
    <t xml:space="preserve">     网信事务</t>
  </si>
  <si>
    <t xml:space="preserve">       其他网信事务</t>
  </si>
  <si>
    <t xml:space="preserve">     市场监督管理事务</t>
  </si>
  <si>
    <t>市场监督管理局配发制式服装和标识所需资金-0.5万元。市场监督管理局零成本注册等专项工作经费-10万元,</t>
  </si>
  <si>
    <t xml:space="preserve">       市场监督管理专项</t>
  </si>
  <si>
    <t xml:space="preserve">       市场监管执法</t>
  </si>
  <si>
    <t xml:space="preserve">       消费者权益保护</t>
  </si>
  <si>
    <t xml:space="preserve">       价格监督检查</t>
  </si>
  <si>
    <t xml:space="preserve">       认证认可监督管理</t>
  </si>
  <si>
    <t xml:space="preserve">       药品事务</t>
  </si>
  <si>
    <t xml:space="preserve">       医疗器械事务</t>
  </si>
  <si>
    <t xml:space="preserve">       化妆品事务</t>
  </si>
  <si>
    <t xml:space="preserve">       其他市场监督管理事务</t>
  </si>
  <si>
    <t>市场监督管理局食品药品监管及抽检经费-10万元。</t>
  </si>
  <si>
    <t xml:space="preserve">     其他一般公共服务支出</t>
  </si>
  <si>
    <t>灾后重建指挥部支付下银线碑记材料费用1.15万元，重建办房租及工作经费50万;建投公司兼职会计师及周村气象站看护人员工资、电费及占地补偿3.6万,</t>
  </si>
  <si>
    <r>
      <rPr>
        <sz val="10"/>
        <color rgb="FF0000FF"/>
        <rFont val="宋体"/>
        <charset val="134"/>
      </rPr>
      <t>人武部专项经费48万</t>
    </r>
    <r>
      <rPr>
        <sz val="10"/>
        <color rgb="FFFF0000"/>
        <rFont val="宋体"/>
        <charset val="134"/>
      </rPr>
      <t>【根据市委议军会议定，按全县总人口人均2元标准，将人武部正常工作经费列入本级财政预算的要求（27万人/2元=54万-正常公用6万=48万）安排的项目有：城市民兵训练14万，征兵费33.6万(征120人按4:1征兵为480人*700元=33.6万)】，</t>
    </r>
    <r>
      <rPr>
        <sz val="10"/>
        <color rgb="FF0000FF"/>
        <rFont val="宋体"/>
        <charset val="134"/>
      </rPr>
      <t>民兵事业费15.49万</t>
    </r>
    <r>
      <rPr>
        <sz val="10"/>
        <color rgb="FFFF0000"/>
        <rFont val="宋体"/>
        <charset val="134"/>
      </rPr>
      <t xml:space="preserve">【刘东喜、李保军工资月9629*12=11.56万元，医保11.56*0.06=0.69万元，养老保险及职业年金11.56*0.28=3.24】。 </t>
    </r>
    <r>
      <rPr>
        <sz val="10"/>
        <color rgb="FF0000FF"/>
        <rFont val="宋体"/>
        <charset val="134"/>
      </rPr>
      <t>民兵应急力量日常维护性经费46万</t>
    </r>
    <r>
      <rPr>
        <sz val="10"/>
        <color rgb="FFFF0000"/>
        <rFont val="宋体"/>
        <charset val="134"/>
      </rPr>
      <t xml:space="preserve">【中共保定市委议军会议纪要（党[2012]40号)。测算方法：县(市、区)民兵应急连，每年10万元。乡（镇、街道）综合应急排，每年2万元。我县共有18个乡（镇、街道），经费共计10+18×2＝46万元】。  </t>
    </r>
  </si>
  <si>
    <t>三、国防</t>
  </si>
  <si>
    <t xml:space="preserve">     国防动员</t>
  </si>
  <si>
    <t xml:space="preserve">       兵役征集</t>
  </si>
  <si>
    <r>
      <rPr>
        <sz val="10"/>
        <rFont val="宋体"/>
        <charset val="134"/>
      </rPr>
      <t>人武部专项经费48万</t>
    </r>
    <r>
      <rPr>
        <sz val="10"/>
        <color indexed="10"/>
        <rFont val="宋体"/>
        <charset val="134"/>
      </rPr>
      <t>【根据市委议军会议定，按全县总人口人均2元标准，将人武部正常工作经费列入本级财政预算的要求（27万人/2元=54万-正常公用6万=48万）安排的项目有：城市民兵训练3万，征兵费3万，武装工作经费37万，信息化建设费5万】，</t>
    </r>
  </si>
  <si>
    <r>
      <rPr>
        <sz val="10"/>
        <rFont val="宋体"/>
        <charset val="134"/>
      </rPr>
      <t>人武部专项经费48万</t>
    </r>
    <r>
      <rPr>
        <sz val="10"/>
        <color indexed="10"/>
        <rFont val="宋体"/>
        <charset val="134"/>
      </rPr>
      <t>【根据市委议军会议定，按全县总人口人均2元标准，将人武部正常工作经费列入本级财政预算的要求（27万人/2元=54万-正常公用6万=48万）安排的项目有：城市民兵训练14万，征兵费19.8万(征120人按3:1征兵为360人*700元=25.2万)，民兵整组费5万，信息化建设费9.2万】，</t>
    </r>
  </si>
  <si>
    <t xml:space="preserve">       人民防空</t>
  </si>
  <si>
    <r>
      <rPr>
        <sz val="10"/>
        <rFont val="宋体"/>
        <charset val="134"/>
      </rPr>
      <t>人防办专项1万</t>
    </r>
    <r>
      <rPr>
        <sz val="10"/>
        <color indexed="10"/>
        <rFont val="宋体"/>
        <charset val="134"/>
      </rPr>
      <t>【印制宣传品经费】，</t>
    </r>
  </si>
  <si>
    <r>
      <rPr>
        <sz val="10"/>
        <rFont val="宋体"/>
        <charset val="134"/>
      </rPr>
      <t>人防办专项2万</t>
    </r>
    <r>
      <rPr>
        <sz val="10"/>
        <color indexed="10"/>
        <rFont val="宋体"/>
        <charset val="134"/>
      </rPr>
      <t>【印制宣传品经费】，</t>
    </r>
    <r>
      <rPr>
        <sz val="10"/>
        <rFont val="宋体"/>
        <charset val="134"/>
      </rPr>
      <t>人防专项规划编制评审及设备维护费10万元,临时工工资1.45万元.</t>
    </r>
  </si>
  <si>
    <t xml:space="preserve">       国防教育</t>
  </si>
  <si>
    <r>
      <rPr>
        <sz val="10"/>
        <rFont val="宋体"/>
        <charset val="134"/>
      </rPr>
      <t>国防宣传1万</t>
    </r>
    <r>
      <rPr>
        <sz val="10"/>
        <color indexed="10"/>
        <rFont val="宋体"/>
        <charset val="134"/>
      </rPr>
      <t>（国防教育宣传活动制作展板、标语、传单等经费1万）。</t>
    </r>
  </si>
  <si>
    <t xml:space="preserve">       民兵</t>
  </si>
  <si>
    <r>
      <rPr>
        <sz val="10"/>
        <rFont val="宋体"/>
        <charset val="134"/>
      </rPr>
      <t>民兵事业费12.61万</t>
    </r>
    <r>
      <rPr>
        <sz val="10"/>
        <color indexed="10"/>
        <rFont val="宋体"/>
        <charset val="134"/>
      </rPr>
      <t>【刘东喜、张顺、李保军工资及保险10512.61*12】。</t>
    </r>
    <r>
      <rPr>
        <sz val="10"/>
        <rFont val="宋体"/>
        <charset val="134"/>
      </rPr>
      <t>民兵应急力量日常维护性经费46万</t>
    </r>
    <r>
      <rPr>
        <sz val="10"/>
        <color indexed="10"/>
        <rFont val="宋体"/>
        <charset val="134"/>
      </rPr>
      <t xml:space="preserve">【中共保定市委议军会议纪要（党[2012]40号)。测算方法：县(市、区)民兵应急连，每年10万元。乡（镇、街道）综合应急排，每年2万元。我县共有18个乡（镇、街道），经费共计10+18×2＝46万元】。  </t>
    </r>
  </si>
  <si>
    <r>
      <rPr>
        <sz val="10"/>
        <rFont val="宋体"/>
        <charset val="134"/>
      </rPr>
      <t>民兵事业费12.96万</t>
    </r>
    <r>
      <rPr>
        <sz val="10"/>
        <color indexed="10"/>
        <rFont val="宋体"/>
        <charset val="134"/>
      </rPr>
      <t>【刘东喜、李保军工资月8581*12=10.3万元，医保10.3*0.06=0.6万元及养老保险10.3*0.2=2.06】。</t>
    </r>
    <r>
      <rPr>
        <sz val="10"/>
        <color indexed="12"/>
        <rFont val="宋体"/>
        <charset val="134"/>
      </rPr>
      <t xml:space="preserve"> </t>
    </r>
    <r>
      <rPr>
        <sz val="10"/>
        <rFont val="宋体"/>
        <charset val="134"/>
      </rPr>
      <t>民兵应急力量日常维护性经费46万</t>
    </r>
    <r>
      <rPr>
        <sz val="10"/>
        <color indexed="10"/>
        <rFont val="宋体"/>
        <charset val="134"/>
      </rPr>
      <t xml:space="preserve">【中共保定市委议军会议纪要（党[2012]40号)。测算方法：县(市、区)民兵应急连，每年10万元。乡（镇、街道）综合应急排，每年2万元。我县共有18个乡（镇、街道），经费共计10+18×2＝46万元】。  </t>
    </r>
  </si>
  <si>
    <t xml:space="preserve">       其他国防动员支出</t>
  </si>
  <si>
    <t>四、公共安全</t>
  </si>
  <si>
    <t xml:space="preserve">     武装警察</t>
  </si>
  <si>
    <t xml:space="preserve">       武装警察部队</t>
  </si>
  <si>
    <r>
      <rPr>
        <sz val="10"/>
        <rFont val="宋体"/>
        <charset val="134"/>
      </rPr>
      <t>中队15万</t>
    </r>
    <r>
      <rPr>
        <sz val="10"/>
        <color indexed="10"/>
        <rFont val="宋体"/>
        <charset val="134"/>
      </rPr>
      <t>【官兵就地医疗补助50人*42元*12月=2.5万，伙食补助50人*7元*365天=12.78万】，</t>
    </r>
    <r>
      <rPr>
        <sz val="10"/>
        <rFont val="宋体"/>
        <charset val="134"/>
      </rPr>
      <t>中队四项设施建设10万元</t>
    </r>
    <r>
      <rPr>
        <sz val="10"/>
        <color indexed="10"/>
        <rFont val="宋体"/>
        <charset val="134"/>
      </rPr>
      <t>；</t>
    </r>
  </si>
  <si>
    <r>
      <rPr>
        <sz val="10"/>
        <rFont val="宋体"/>
        <charset val="134"/>
      </rPr>
      <t>中队15万</t>
    </r>
    <r>
      <rPr>
        <sz val="10"/>
        <color indexed="10"/>
        <rFont val="宋体"/>
        <charset val="134"/>
      </rPr>
      <t>【官兵就地医疗补助50人*500元=2.5万，伙食补助50人*7元*365天=12.78万】；</t>
    </r>
  </si>
  <si>
    <r>
      <rPr>
        <sz val="10"/>
        <color rgb="FF0033CC"/>
        <rFont val="宋体"/>
        <charset val="134"/>
      </rPr>
      <t>武警中队经费19.08万</t>
    </r>
    <r>
      <rPr>
        <sz val="10"/>
        <color rgb="FFFF0000"/>
        <rFont val="宋体"/>
        <charset val="134"/>
      </rPr>
      <t>【官兵就地医疗补助50人*500元=2.5万，伙食补助50人*7元*365天=12.78万，营房修缮3.8万元】；</t>
    </r>
    <r>
      <rPr>
        <sz val="10"/>
        <color rgb="FF0033CC"/>
        <rFont val="宋体"/>
        <charset val="134"/>
      </rPr>
      <t>武警中队防爆车油料及维修经费3万元</t>
    </r>
    <r>
      <rPr>
        <sz val="10"/>
        <color rgb="FFFF0000"/>
        <rFont val="宋体"/>
        <charset val="134"/>
      </rPr>
      <t>。</t>
    </r>
  </si>
  <si>
    <t xml:space="preserve">     公安</t>
  </si>
  <si>
    <r>
      <rPr>
        <sz val="10"/>
        <rFont val="宋体"/>
        <charset val="134"/>
      </rPr>
      <t>93-97年协勤工资及保险39.59万</t>
    </r>
    <r>
      <rPr>
        <sz val="10"/>
        <color indexed="10"/>
        <rFont val="宋体"/>
        <charset val="134"/>
      </rPr>
      <t>（其中：工资20人*1040元*12个月=24.96万，四险1977.1*20人*28.3%*12月=13.43万,管理费20人*50元*12月=1.2万,每满5年增加100元,20人*400元*12月=9.6万）,</t>
    </r>
    <r>
      <rPr>
        <sz val="10"/>
        <rFont val="宋体"/>
        <charset val="134"/>
      </rPr>
      <t>补缴93-97年协勤以前年度养老保险费143万元</t>
    </r>
    <r>
      <rPr>
        <sz val="10"/>
        <color indexed="10"/>
        <rFont val="宋体"/>
        <charset val="134"/>
      </rPr>
      <t>(1977.1*20%*20人*12月*15年=143万)，</t>
    </r>
  </si>
  <si>
    <r>
      <rPr>
        <sz val="10"/>
        <rFont val="宋体"/>
        <charset val="134"/>
      </rPr>
      <t>11名93-97年协勤工资及保险29.62万</t>
    </r>
    <r>
      <rPr>
        <sz val="10"/>
        <color indexed="10"/>
        <rFont val="宋体"/>
        <charset val="134"/>
      </rPr>
      <t>（其中：1510元*11人*12月=19.932万元,保险11人*2312元/月*12个月*28.8%=8.79万元,大额医疗11人*8元*12个月=1056元,总计28.83万元,管理费11人*60元*12月=0.79万元.</t>
    </r>
    <r>
      <rPr>
        <sz val="10"/>
        <color indexed="21"/>
        <rFont val="宋体"/>
        <charset val="134"/>
      </rPr>
      <t>每满5年增加100元</t>
    </r>
    <r>
      <rPr>
        <sz val="10"/>
        <color indexed="10"/>
        <rFont val="宋体"/>
        <charset val="134"/>
      </rPr>
      <t>）,</t>
    </r>
    <r>
      <rPr>
        <sz val="10"/>
        <rFont val="宋体"/>
        <charset val="134"/>
      </rPr>
      <t>预招100名辅警269.26万元</t>
    </r>
    <r>
      <rPr>
        <sz val="10"/>
        <color indexed="10"/>
        <rFont val="宋体"/>
        <charset val="134"/>
      </rPr>
      <t>【最低生活保障工资(1210+300)元*100人*12月=181.2万元,各项保险100人*2312元/月*12个月*28.8%=79.9万元,大额医疗100人*8元*12个月=0.96万元,管理费100人*60元*12月=7.2万元.总计262.06万元,每满5年增加100元）】,</t>
    </r>
  </si>
  <si>
    <r>
      <rPr>
        <sz val="10"/>
        <color rgb="FF0000FF"/>
        <rFont val="宋体"/>
        <charset val="134"/>
      </rPr>
      <t>11名93-97年协勤工资及保险34.04万</t>
    </r>
    <r>
      <rPr>
        <sz val="10"/>
        <color indexed="10"/>
        <rFont val="宋体"/>
        <charset val="134"/>
      </rPr>
      <t>（其中：1380元*11人*12月=18.22万元,生活补贴300元*11人*12个月=3.96万元，保险11人*2621元/月*12个月*28.8%=9.96万元，另加增幅10%部分1万元,大额医疗11人*8元*12个月=1056元,管理费11人*60元*12月=0.79万元.</t>
    </r>
    <r>
      <rPr>
        <sz val="10"/>
        <color indexed="21"/>
        <rFont val="宋体"/>
        <charset val="134"/>
      </rPr>
      <t>每满5年增加100元</t>
    </r>
    <r>
      <rPr>
        <sz val="10"/>
        <color indexed="10"/>
        <rFont val="宋体"/>
        <charset val="134"/>
      </rPr>
      <t>）,</t>
    </r>
    <r>
      <rPr>
        <sz val="10"/>
        <color rgb="FF0000FF"/>
        <rFont val="宋体"/>
        <charset val="134"/>
      </rPr>
      <t>预招100名辅警300.34万元</t>
    </r>
    <r>
      <rPr>
        <sz val="10"/>
        <color indexed="10"/>
        <rFont val="宋体"/>
        <charset val="134"/>
      </rPr>
      <t>【最低生活保障工资(1380+300)元*100人*12月=201.6万元,各项保险100人*2621元/月*12个月*28.8%=90.58万元,大额医疗100人*8元*12个月=0.96万元,管理费100人*60元*12月=7.2万元.每满5年增加100元）】,</t>
    </r>
    <r>
      <rPr>
        <sz val="10"/>
        <color rgb="FF0033CC"/>
        <rFont val="宋体"/>
        <charset val="134"/>
      </rPr>
      <t>18名涞钢涞铜人员经费59.55万元</t>
    </r>
    <r>
      <rPr>
        <sz val="10"/>
        <color indexed="10"/>
        <rFont val="宋体"/>
        <charset val="134"/>
      </rPr>
      <t>（1858元*18人*12月=40.13万元，各项保险18人*2621元/月*12个月*28.8%+96元*18人=16.48万元，增加10个百分点18.12万元，管理费60*18*12=1.3万），</t>
    </r>
    <r>
      <rPr>
        <sz val="10"/>
        <color rgb="FF0033CC"/>
        <rFont val="宋体"/>
        <charset val="134"/>
      </rPr>
      <t>危爆大队房屋租赁费11.5万元。</t>
    </r>
  </si>
  <si>
    <t>11名93-97年协勤工资及保险-4万,150名辅警(含50名巡特警)-60万元,18名涞钢涞铜人员经费-6万元,招录80名辅警(含10名巡特警)工资及保险-30万,</t>
  </si>
  <si>
    <t>政法委综治信息化建设(雪亮工程)资金-1300万元,政法委三级综治中心建设资金-105.601万元,</t>
  </si>
  <si>
    <t xml:space="preserve">       执法办案</t>
  </si>
  <si>
    <t xml:space="preserve">       特别业务</t>
  </si>
  <si>
    <t xml:space="preserve">       其他公安支出</t>
  </si>
  <si>
    <t>公安局申请话剧《忠诚的誓言》巡演相关费用5万元。</t>
  </si>
  <si>
    <t xml:space="preserve">     检察</t>
  </si>
  <si>
    <t xml:space="preserve">       “两房”建设</t>
  </si>
  <si>
    <t>检察院两房建设尾欠工程款350万元</t>
  </si>
  <si>
    <t xml:space="preserve">       检察监督</t>
  </si>
  <si>
    <t xml:space="preserve">       其他检察支出</t>
  </si>
  <si>
    <t>冀财预（2014）245号中央政法转移支付10万元,</t>
  </si>
  <si>
    <t xml:space="preserve">     法院</t>
  </si>
  <si>
    <t xml:space="preserve">       案件审判</t>
  </si>
  <si>
    <r>
      <rPr>
        <sz val="10"/>
        <rFont val="宋体"/>
        <charset val="134"/>
      </rPr>
      <t>法院无固定收入陪审员工资18.9万</t>
    </r>
    <r>
      <rPr>
        <sz val="10"/>
        <color indexed="10"/>
        <rFont val="宋体"/>
        <charset val="134"/>
      </rPr>
      <t>【21人*（600工资+150公用）*12月】，</t>
    </r>
    <r>
      <rPr>
        <sz val="10"/>
        <rFont val="宋体"/>
        <charset val="134"/>
      </rPr>
      <t>法院办案业务费41万</t>
    </r>
    <r>
      <rPr>
        <sz val="10"/>
        <color indexed="10"/>
        <rFont val="宋体"/>
        <charset val="134"/>
      </rPr>
      <t>（法院79人*2.3万保障标准=181.7万，减公用经费49.7万，收费罚没补助91万）。</t>
    </r>
    <r>
      <rPr>
        <sz val="10"/>
        <rFont val="宋体"/>
        <charset val="134"/>
      </rPr>
      <t>司法救助资金20万元，</t>
    </r>
  </si>
  <si>
    <r>
      <rPr>
        <sz val="10"/>
        <rFont val="宋体"/>
        <charset val="134"/>
      </rPr>
      <t>法院无固定收入陪审员工资18.9万</t>
    </r>
    <r>
      <rPr>
        <sz val="10"/>
        <color indexed="10"/>
        <rFont val="宋体"/>
        <charset val="134"/>
      </rPr>
      <t>【21人*（600工资+150公用）*12月】，</t>
    </r>
    <r>
      <rPr>
        <sz val="10"/>
        <rFont val="宋体"/>
        <charset val="134"/>
      </rPr>
      <t>法院新增无固定收入陪审员工资10.8万</t>
    </r>
    <r>
      <rPr>
        <sz val="10"/>
        <color indexed="10"/>
        <rFont val="宋体"/>
        <charset val="134"/>
      </rPr>
      <t>【12人*（600工资+150公用）*12月】</t>
    </r>
    <r>
      <rPr>
        <sz val="10"/>
        <color indexed="62"/>
        <rFont val="宋体"/>
        <charset val="134"/>
      </rPr>
      <t>，</t>
    </r>
    <r>
      <rPr>
        <sz val="10"/>
        <rFont val="宋体"/>
        <charset val="134"/>
      </rPr>
      <t>法院办案业务费15万</t>
    </r>
    <r>
      <rPr>
        <sz val="10"/>
        <color indexed="10"/>
        <rFont val="宋体"/>
        <charset val="134"/>
      </rPr>
      <t>（法院81人*2.3万保障标准=186万，减公用经费34.7万，收费罚没补助136.3万）。</t>
    </r>
    <r>
      <rPr>
        <sz val="10"/>
        <rFont val="宋体"/>
        <charset val="134"/>
      </rPr>
      <t>司法救助30万,</t>
    </r>
  </si>
  <si>
    <r>
      <rPr>
        <sz val="10"/>
        <color rgb="FF0000FF"/>
        <rFont val="宋体"/>
        <charset val="134"/>
      </rPr>
      <t>法院无固定收入陪审员工资18.9万</t>
    </r>
    <r>
      <rPr>
        <sz val="10"/>
        <color rgb="FFFF0000"/>
        <rFont val="宋体"/>
        <charset val="134"/>
      </rPr>
      <t>【21人*（600工资+150公用）*12月】，</t>
    </r>
    <r>
      <rPr>
        <sz val="10"/>
        <color rgb="FF0033CC"/>
        <rFont val="宋体"/>
        <charset val="134"/>
      </rPr>
      <t>法院新增无固定收入陪审员工资10.8万</t>
    </r>
    <r>
      <rPr>
        <sz val="10"/>
        <color rgb="FFFF0000"/>
        <rFont val="宋体"/>
        <charset val="134"/>
      </rPr>
      <t>【12人*（600工资+150公用）*12月】。</t>
    </r>
    <r>
      <rPr>
        <sz val="10"/>
        <color rgb="FF0033CC"/>
        <rFont val="宋体"/>
        <charset val="134"/>
      </rPr>
      <t>司法救助20万,涉案财物信息管理系统20万元【</t>
    </r>
    <r>
      <rPr>
        <sz val="10"/>
        <color rgb="FFFF0000"/>
        <rFont val="宋体"/>
        <charset val="134"/>
      </rPr>
      <t>河北省委政法委关于做好“涉案财物信息管理系统”经费预算的通知（冀政法明传（2016）29号</t>
    </r>
    <r>
      <rPr>
        <sz val="10"/>
        <color rgb="FF0033CC"/>
        <rFont val="宋体"/>
        <charset val="134"/>
      </rPr>
      <t>】，法院办案业务经费15万元。</t>
    </r>
  </si>
  <si>
    <t xml:space="preserve">       案件执行</t>
  </si>
  <si>
    <t xml:space="preserve">       “两庭”建设</t>
  </si>
  <si>
    <t>审判法庭建设配套资金125万元。</t>
  </si>
  <si>
    <t>审判法庭建设配套资金-100万元。</t>
  </si>
  <si>
    <t xml:space="preserve">       其他法院支出</t>
  </si>
  <si>
    <t xml:space="preserve">     司法</t>
  </si>
  <si>
    <t xml:space="preserve">       基层司法业务</t>
  </si>
  <si>
    <r>
      <rPr>
        <sz val="10"/>
        <rFont val="宋体"/>
        <charset val="134"/>
      </rPr>
      <t>司法所公用经费9万</t>
    </r>
    <r>
      <rPr>
        <sz val="10"/>
        <color indexed="10"/>
        <rFont val="宋体"/>
        <charset val="134"/>
      </rPr>
      <t>（18个乡镇司法所*0.5万）。</t>
    </r>
  </si>
  <si>
    <r>
      <rPr>
        <sz val="10"/>
        <rFont val="宋体"/>
        <charset val="134"/>
      </rPr>
      <t>司法所公用经费9万</t>
    </r>
    <r>
      <rPr>
        <sz val="10"/>
        <color indexed="10"/>
        <rFont val="宋体"/>
        <charset val="134"/>
      </rPr>
      <t>（18个乡镇司法所*0.5万）。</t>
    </r>
    <r>
      <rPr>
        <sz val="10"/>
        <color indexed="12"/>
        <rFont val="宋体"/>
        <charset val="134"/>
      </rPr>
      <t>冀财预（2014）80号司法业务装备经费4万元,</t>
    </r>
  </si>
  <si>
    <r>
      <rPr>
        <sz val="10"/>
        <color rgb="FF0033CC"/>
        <rFont val="宋体"/>
        <charset val="134"/>
      </rPr>
      <t>司法所公用经费9万</t>
    </r>
    <r>
      <rPr>
        <sz val="10"/>
        <color indexed="10"/>
        <rFont val="宋体"/>
        <charset val="134"/>
      </rPr>
      <t>（18个乡镇司法所*0.5万）。</t>
    </r>
  </si>
  <si>
    <t xml:space="preserve">       普法宣传</t>
  </si>
  <si>
    <t>司法普法2万，</t>
  </si>
  <si>
    <t xml:space="preserve">       律师公证管理</t>
  </si>
  <si>
    <t xml:space="preserve">       法律援助</t>
  </si>
  <si>
    <t>法律援助经费1万，</t>
  </si>
  <si>
    <r>
      <rPr>
        <sz val="10"/>
        <color rgb="FF0033CC"/>
        <rFont val="宋体"/>
        <charset val="134"/>
      </rPr>
      <t>法律援助经费2万，18个乡镇村（居）法律顾问经费9万元（</t>
    </r>
    <r>
      <rPr>
        <sz val="10"/>
        <color rgb="FFFF0000"/>
        <rFont val="宋体"/>
        <charset val="134"/>
      </rPr>
      <t>财政已提意见，文件要求每个乡镇0.5万元</t>
    </r>
    <r>
      <rPr>
        <sz val="10"/>
        <color rgb="FF0033CC"/>
        <rFont val="宋体"/>
        <charset val="134"/>
      </rPr>
      <t>）</t>
    </r>
  </si>
  <si>
    <t xml:space="preserve">       社区矫正</t>
  </si>
  <si>
    <t>社区矫正经费10万，</t>
  </si>
  <si>
    <t xml:space="preserve">       司法鉴定</t>
  </si>
  <si>
    <t xml:space="preserve">       法制建设</t>
  </si>
  <si>
    <t xml:space="preserve">       其他司法支出</t>
  </si>
  <si>
    <r>
      <rPr>
        <sz val="10"/>
        <rFont val="宋体"/>
        <charset val="134"/>
      </rPr>
      <t>社区矫正经费5万，人民调解经费6万（</t>
    </r>
    <r>
      <rPr>
        <sz val="10"/>
        <color indexed="10"/>
        <rFont val="宋体"/>
        <charset val="134"/>
      </rPr>
      <t>人民调解员补贴及工作经费），</t>
    </r>
  </si>
  <si>
    <r>
      <rPr>
        <sz val="10"/>
        <rFont val="宋体"/>
        <charset val="134"/>
      </rPr>
      <t>社区矫正经费10万，人民调解经费6万（</t>
    </r>
    <r>
      <rPr>
        <sz val="10"/>
        <color indexed="10"/>
        <rFont val="宋体"/>
        <charset val="134"/>
      </rPr>
      <t>人民调解员补贴及工作经费），</t>
    </r>
  </si>
  <si>
    <r>
      <rPr>
        <sz val="10"/>
        <color rgb="FF0033CC"/>
        <rFont val="宋体"/>
        <charset val="134"/>
      </rPr>
      <t>人民调解经费6万</t>
    </r>
    <r>
      <rPr>
        <sz val="10"/>
        <rFont val="宋体"/>
        <charset val="134"/>
      </rPr>
      <t>（</t>
    </r>
    <r>
      <rPr>
        <sz val="10"/>
        <color rgb="FFFF0000"/>
        <rFont val="宋体"/>
        <charset val="134"/>
      </rPr>
      <t>人民调解员补贴及工作经费），</t>
    </r>
    <r>
      <rPr>
        <sz val="10"/>
        <color rgb="FF0000FF"/>
        <rFont val="宋体"/>
        <charset val="134"/>
      </rPr>
      <t>购买“民调通”终端费用20万元（</t>
    </r>
    <r>
      <rPr>
        <sz val="10"/>
        <color rgb="FFFF0000"/>
        <rFont val="宋体"/>
        <charset val="134"/>
      </rPr>
      <t>财政已提意见</t>
    </r>
    <r>
      <rPr>
        <sz val="10"/>
        <color rgb="FF0000FF"/>
        <rFont val="宋体"/>
        <charset val="134"/>
      </rPr>
      <t>）。</t>
    </r>
  </si>
  <si>
    <t xml:space="preserve">     监狱</t>
  </si>
  <si>
    <t xml:space="preserve">       犯人生活</t>
  </si>
  <si>
    <t>看守所办公楼墙体风化修缮费-5万元，</t>
  </si>
  <si>
    <t xml:space="preserve">       其他监狱支出</t>
  </si>
  <si>
    <t>五、教育</t>
  </si>
  <si>
    <t xml:space="preserve">     教育管理事务</t>
  </si>
  <si>
    <t xml:space="preserve">       其他教育管理事务</t>
  </si>
  <si>
    <t xml:space="preserve">     普通教育</t>
  </si>
  <si>
    <t xml:space="preserve">       学前教育</t>
  </si>
  <si>
    <r>
      <rPr>
        <sz val="10"/>
        <rFont val="宋体"/>
        <charset val="134"/>
      </rPr>
      <t>贫困农村幼儿园幼儿免费所需资金340万元</t>
    </r>
    <r>
      <rPr>
        <sz val="10"/>
        <color indexed="10"/>
        <rFont val="宋体"/>
        <charset val="134"/>
      </rPr>
      <t>【（6800人*40元*10个月=272万元）+书费（100元/年*6800人=68万元）=340万元。（农村幼儿园现行收费标准40元/生.月）从普通教育列61.79万，从教育附加列257.36】，</t>
    </r>
  </si>
  <si>
    <r>
      <rPr>
        <sz val="10"/>
        <rFont val="宋体"/>
        <charset val="134"/>
      </rPr>
      <t>农村幼儿免费教育200万元(</t>
    </r>
    <r>
      <rPr>
        <sz val="10"/>
        <color indexed="10"/>
        <rFont val="宋体"/>
        <charset val="134"/>
      </rPr>
      <t>6800人*500元</t>
    </r>
    <r>
      <rPr>
        <sz val="10"/>
        <rFont val="宋体"/>
        <charset val="134"/>
      </rPr>
      <t>),</t>
    </r>
    <r>
      <rPr>
        <sz val="10"/>
        <color indexed="12"/>
        <rFont val="宋体"/>
        <charset val="134"/>
      </rPr>
      <t>冀财教（2014）243号2014年支持学前教育发展资金208.7万元,</t>
    </r>
  </si>
  <si>
    <r>
      <rPr>
        <sz val="10"/>
        <color rgb="FF0000FF"/>
        <rFont val="宋体"/>
        <charset val="134"/>
      </rPr>
      <t>农村幼儿免费教育244.6万元</t>
    </r>
    <r>
      <rPr>
        <sz val="10"/>
        <rFont val="宋体"/>
        <charset val="134"/>
      </rPr>
      <t>(</t>
    </r>
    <r>
      <rPr>
        <sz val="10"/>
        <color indexed="10"/>
        <rFont val="宋体"/>
        <charset val="134"/>
      </rPr>
      <t>4892人*500元</t>
    </r>
    <r>
      <rPr>
        <sz val="10"/>
        <rFont val="宋体"/>
        <charset val="134"/>
      </rPr>
      <t>),</t>
    </r>
  </si>
  <si>
    <t xml:space="preserve">       小学教育</t>
  </si>
  <si>
    <r>
      <rPr>
        <sz val="10"/>
        <rFont val="宋体"/>
        <charset val="134"/>
      </rPr>
      <t>购置教学仪器433.06万</t>
    </r>
    <r>
      <rPr>
        <sz val="10"/>
        <color indexed="10"/>
        <rFont val="宋体"/>
        <charset val="134"/>
      </rPr>
      <t>（2010年政府批准购置仪器600万元，分三年支付目前尚欠100万元；2012年政府批准购置仪器1380万元分三年支付，2014年需支付560万元。合计660万元,普教列433.06万，教附列226.94万），</t>
    </r>
    <r>
      <rPr>
        <sz val="10"/>
        <rFont val="宋体"/>
        <charset val="134"/>
      </rPr>
      <t>农村义务教育保障机制改革资金县配套291万</t>
    </r>
    <r>
      <rPr>
        <sz val="10"/>
        <color indexed="10"/>
        <rFont val="宋体"/>
        <charset val="134"/>
      </rPr>
      <t>【冀财教[2013]253号.根据2010-2012年人均可用财力、分担比例综合测算（中央60%、省25%、县15%）2014年控制额度1939万*15%=291万元)】,</t>
    </r>
    <r>
      <rPr>
        <sz val="10"/>
        <rFont val="宋体"/>
        <charset val="134"/>
      </rPr>
      <t>农村中小学转移支付公用经费326万</t>
    </r>
    <r>
      <rPr>
        <sz val="10"/>
        <color indexed="10"/>
        <rFont val="宋体"/>
        <charset val="134"/>
      </rPr>
      <t>（农村税费改革转移支付20%用于教育，主要用于农村中小学取暖补贴）；</t>
    </r>
  </si>
  <si>
    <r>
      <rPr>
        <sz val="10"/>
        <rFont val="宋体"/>
        <charset val="134"/>
      </rPr>
      <t>农村义务教育保障机制改革资金县配套440万</t>
    </r>
    <r>
      <rPr>
        <sz val="10"/>
        <color indexed="10"/>
        <rFont val="宋体"/>
        <charset val="134"/>
      </rPr>
      <t>【冀财教[2013]253号.根据2011-2013年人均可用财力、分担比例综合测算（中央60%、省25%、县15%）2016年控制额度，其中：中央，省733万元，县配套440万元)】,</t>
    </r>
    <r>
      <rPr>
        <sz val="10"/>
        <rFont val="宋体"/>
        <charset val="134"/>
      </rPr>
      <t>农村中小学取暖补贴100万</t>
    </r>
    <r>
      <rPr>
        <sz val="10"/>
        <color indexed="10"/>
        <rFont val="宋体"/>
        <charset val="134"/>
      </rPr>
      <t>（农村税费改革转移支付20%用于教育，主要用于农村中小学取暖补贴）；</t>
    </r>
    <r>
      <rPr>
        <sz val="10"/>
        <rFont val="宋体"/>
        <charset val="134"/>
      </rPr>
      <t>特教中心等8所学校采购采暖炉33.6万</t>
    </r>
    <r>
      <rPr>
        <sz val="10"/>
        <color indexed="10"/>
        <rFont val="宋体"/>
        <charset val="134"/>
      </rPr>
      <t>(总计112万,分三年付清,2014年未付44.8万,2015年付30%33.6万,2016年33.6万元,从土地出让金计提教育资金中列支),</t>
    </r>
    <r>
      <rPr>
        <sz val="10"/>
        <rFont val="宋体"/>
        <charset val="134"/>
      </rPr>
      <t>三中采购采暖炉10.7</t>
    </r>
    <r>
      <rPr>
        <sz val="10"/>
        <color indexed="10"/>
        <rFont val="宋体"/>
        <charset val="134"/>
      </rPr>
      <t>(总计35.6万分三年付清,2014年付40%,2015年付30%,2016年付30%从土地出让金计提教育资金中列支),</t>
    </r>
    <r>
      <rPr>
        <sz val="10"/>
        <rFont val="宋体"/>
        <charset val="134"/>
      </rPr>
      <t>王安镇长城小学建设清土方53万元</t>
    </r>
    <r>
      <rPr>
        <sz val="10"/>
        <color indexed="10"/>
        <rFont val="宋体"/>
        <charset val="134"/>
      </rPr>
      <t>(从计提土地出让金计提教育资金中列支).</t>
    </r>
    <r>
      <rPr>
        <sz val="10"/>
        <rFont val="宋体"/>
        <charset val="134"/>
      </rPr>
      <t>营养餐食堂设备购置88.15万</t>
    </r>
    <r>
      <rPr>
        <sz val="10"/>
        <color indexed="10"/>
        <rFont val="宋体"/>
        <charset val="134"/>
      </rPr>
      <t>(总投资352.59万,分三年付清,2014年已付50%,2015年已付25%88.15万,2016年付25%88.15万,从土地出让金计提教育资金中列支),</t>
    </r>
    <r>
      <rPr>
        <sz val="10"/>
        <rFont val="宋体"/>
        <charset val="134"/>
      </rPr>
      <t>原电厂教师工资71万元,国企退休教师生活补贴补差20万元.教学辅导用书126万元（</t>
    </r>
    <r>
      <rPr>
        <sz val="10"/>
        <color indexed="10"/>
        <rFont val="宋体"/>
        <charset val="134"/>
      </rPr>
      <t>3-9年级春季26725人，秋季28325人，共计126万元</t>
    </r>
    <r>
      <rPr>
        <sz val="10"/>
        <rFont val="宋体"/>
        <charset val="134"/>
      </rPr>
      <t>），涞源二小建设拖欠工程款56.24万元,</t>
    </r>
    <r>
      <rPr>
        <sz val="10"/>
        <color indexed="12"/>
        <rFont val="宋体"/>
        <charset val="134"/>
      </rPr>
      <t>冀财教（2014）116号2015年农村义务教育薄弱学校改造资金250万元,冀财教（2014）116号2014年农村义务教育薄弱学校改造和校舍维修改造资金47.32万元,冀财教（2014）259号2014年基础教育奖补资金6.12万元,涞源县一小建设项目征地费用47万元.</t>
    </r>
  </si>
  <si>
    <r>
      <rPr>
        <sz val="10"/>
        <color rgb="FF0000FF"/>
        <rFont val="宋体"/>
        <charset val="134"/>
      </rPr>
      <t>农村义务教育保障机制改革资金县配套340万</t>
    </r>
    <r>
      <rPr>
        <sz val="10"/>
        <color rgb="FFFF0000"/>
        <rFont val="宋体"/>
        <charset val="134"/>
      </rPr>
      <t>【冀财教[2013]253号.根据2011-2013年人均可用财力、分担比例综合测算（中央60%、省25%、县15%）2016年控制额度，其中：中央，省733万元，县配套440万元)】,</t>
    </r>
    <r>
      <rPr>
        <sz val="10"/>
        <color rgb="FF0000FF"/>
        <rFont val="宋体"/>
        <charset val="134"/>
      </rPr>
      <t>农村中小学取暖补贴189.3万</t>
    </r>
    <r>
      <rPr>
        <sz val="10"/>
        <color rgb="FFFF0000"/>
        <rFont val="宋体"/>
        <charset val="134"/>
      </rPr>
      <t>（农村税费改革转移支付20%用于教育326万元，主要用于农村中小学取暖补贴:锅炉44.5T，资金278万元；采暖炉55865㎡，资金111.73万元；空调2692260W，资金158.1万元；地暖电采暖806811W+24504*115W=3624771W,资金44.37+169.1=213.47万元。计592.2万元。生均85元计272万元。592.2+169.1-272=333.5+169.1=489.3万元）；</t>
    </r>
    <r>
      <rPr>
        <sz val="10"/>
        <color rgb="FF0000FF"/>
        <rFont val="宋体"/>
        <charset val="134"/>
      </rPr>
      <t>原电厂教师工资128.3万元</t>
    </r>
    <r>
      <rPr>
        <sz val="10"/>
        <color rgb="FF666699"/>
        <rFont val="宋体"/>
        <charset val="134"/>
      </rPr>
      <t>(</t>
    </r>
    <r>
      <rPr>
        <sz val="10"/>
        <color rgb="FFFF0000"/>
        <rFont val="宋体"/>
        <charset val="134"/>
      </rPr>
      <t>2016年支出91万元,2016年调整工资需补发8.3万元，2017年需增加资金29万元。计108.3万元)</t>
    </r>
    <r>
      <rPr>
        <sz val="10"/>
        <rFont val="宋体"/>
        <charset val="134"/>
      </rPr>
      <t>,</t>
    </r>
    <r>
      <rPr>
        <sz val="10"/>
        <color rgb="FF0000FF"/>
        <rFont val="宋体"/>
        <charset val="134"/>
      </rPr>
      <t>国企退休教师生活补贴补差25万元.</t>
    </r>
    <r>
      <rPr>
        <sz val="10"/>
        <color rgb="FF0033CC"/>
        <rFont val="宋体"/>
        <charset val="134"/>
      </rPr>
      <t>补助农村贫困寄宿生生活费523.5万【</t>
    </r>
    <r>
      <rPr>
        <sz val="10"/>
        <color rgb="FFFF0000"/>
        <rFont val="宋体"/>
        <charset val="134"/>
      </rPr>
      <t>从出让金计提的教育资金512万元中安排（冀财教2010、202号文件小学每生每年1000元，即4元*250天；初中每生每年1250元即5元*250天）小学：5735人*1000元=573.5万</t>
    </r>
    <r>
      <rPr>
        <sz val="10"/>
        <rFont val="宋体"/>
        <charset val="134"/>
      </rPr>
      <t>】,</t>
    </r>
    <r>
      <rPr>
        <sz val="10"/>
        <color rgb="FF0000FF"/>
        <rFont val="宋体"/>
        <charset val="134"/>
      </rPr>
      <t>一小回购资金200万元</t>
    </r>
    <r>
      <rPr>
        <sz val="10"/>
        <rFont val="宋体"/>
        <charset val="134"/>
      </rPr>
      <t>（</t>
    </r>
    <r>
      <rPr>
        <sz val="10"/>
        <color rgb="FFFF0000"/>
        <rFont val="宋体"/>
        <charset val="134"/>
      </rPr>
      <t>共需回购10000万元，2017年安排200万元</t>
    </r>
    <r>
      <rPr>
        <sz val="10"/>
        <rFont val="宋体"/>
        <charset val="134"/>
      </rPr>
      <t>）</t>
    </r>
  </si>
  <si>
    <t>教育系统校舍安全鉴定-10万元,</t>
  </si>
  <si>
    <t xml:space="preserve">       初中教育</t>
  </si>
  <si>
    <r>
      <rPr>
        <sz val="10"/>
        <rFont val="宋体"/>
        <charset val="134"/>
      </rPr>
      <t>保安经费38.61万元</t>
    </r>
    <r>
      <rPr>
        <sz val="10"/>
        <color indexed="10"/>
        <rFont val="宋体"/>
        <charset val="134"/>
      </rPr>
      <t>（保安工资26人*1040元*12月=32.45万元；器械及服装费6.16万元）</t>
    </r>
    <r>
      <rPr>
        <sz val="10"/>
        <color indexed="10"/>
        <rFont val="宋体"/>
        <charset val="134"/>
      </rPr>
      <t>。</t>
    </r>
  </si>
  <si>
    <r>
      <rPr>
        <sz val="10"/>
        <color rgb="FF0000FF"/>
        <rFont val="宋体"/>
        <charset val="134"/>
      </rPr>
      <t>保安经费49.22万元</t>
    </r>
    <r>
      <rPr>
        <sz val="10"/>
        <color rgb="FFFF0000"/>
        <rFont val="宋体"/>
        <charset val="134"/>
      </rPr>
      <t>（保安工资26人*1380元*12月=43.06万元；器械及服装费6.16万元）。</t>
    </r>
    <r>
      <rPr>
        <sz val="10"/>
        <color rgb="FF0000FF"/>
        <rFont val="宋体"/>
        <charset val="134"/>
      </rPr>
      <t>购置教学仪器欠中教仪资金100万元(</t>
    </r>
    <r>
      <rPr>
        <sz val="10"/>
        <color rgb="FFFF0000"/>
        <rFont val="宋体"/>
        <charset val="134"/>
      </rPr>
      <t>城建税10%用于教育156万元.2013年尾欠</t>
    </r>
    <r>
      <rPr>
        <sz val="10"/>
        <color rgb="FF0000FF"/>
        <rFont val="宋体"/>
        <charset val="134"/>
      </rPr>
      <t>),2016年迎检省政府教育督导评估检查采购教学仪器设备资金299.79万元</t>
    </r>
    <r>
      <rPr>
        <sz val="10"/>
        <color rgb="FF333399"/>
        <rFont val="宋体"/>
        <charset val="134"/>
      </rPr>
      <t>(</t>
    </r>
    <r>
      <rPr>
        <sz val="10"/>
        <color rgb="FFFF0000"/>
        <rFont val="宋体"/>
        <charset val="134"/>
      </rPr>
      <t>中标价8597878.00元，2016年支付360万元，2017年需支付499.7878万元</t>
    </r>
    <r>
      <rPr>
        <sz val="10"/>
        <color rgb="FF333399"/>
        <rFont val="宋体"/>
        <charset val="134"/>
      </rPr>
      <t>)。</t>
    </r>
    <r>
      <rPr>
        <sz val="10"/>
        <color rgb="FF0033CC"/>
        <rFont val="宋体"/>
        <charset val="134"/>
      </rPr>
      <t>教育教师节奖励100万元.农村贫困寄宿生生活费575.75万【</t>
    </r>
    <r>
      <rPr>
        <sz val="10"/>
        <color rgb="FFFF0000"/>
        <rFont val="宋体"/>
        <charset val="134"/>
      </rPr>
      <t>（冀财教2010、202号文件小学每生每年1000元，即4元*250天；初中每生每年1250元即5元*250天）初中：7150人*1250元=893.75万。扣除上级下达专款268万元</t>
    </r>
    <r>
      <rPr>
        <sz val="10"/>
        <color rgb="FF0033CC"/>
        <rFont val="宋体"/>
        <charset val="134"/>
      </rPr>
      <t>】,</t>
    </r>
  </si>
  <si>
    <t xml:space="preserve">       高中教育</t>
  </si>
  <si>
    <r>
      <rPr>
        <sz val="10"/>
        <rFont val="宋体"/>
        <charset val="134"/>
      </rPr>
      <t>一中农村贫困学生免费教育1034万元</t>
    </r>
    <r>
      <rPr>
        <sz val="10"/>
        <color indexed="10"/>
        <rFont val="宋体"/>
        <charset val="134"/>
      </rPr>
      <t>［一中1034万（含公用经费，安装校园广播系统、购置实验仪器药品249.8万，校内印刷资料定额补贴40万元、校内津贴213.3万、取暖费79万，秋季学期一次性拨付、课本费232.8万、教学辅导材料94.1万、高考奖金100万、日常维修，锅炉维修，小型购置25万）］，</t>
    </r>
  </si>
  <si>
    <r>
      <rPr>
        <sz val="10"/>
        <rFont val="宋体"/>
        <charset val="134"/>
      </rPr>
      <t>一中农村贫困学生免费教育1149万元</t>
    </r>
    <r>
      <rPr>
        <sz val="10"/>
        <color indexed="10"/>
        <rFont val="宋体"/>
        <charset val="134"/>
      </rPr>
      <t>［原一中1034万（含公用经费289.8万，培训费20万元,校内印刷资料定额补贴60万元、校内津贴213.3万、取暖费79万，秋季学期一次性拨付、课本费248.75万、教学辅导材料94.1万、高考奖金100万、日常维修，锅炉维修，小型购置45万）］，</t>
    </r>
    <r>
      <rPr>
        <sz val="10"/>
        <rFont val="宋体"/>
        <charset val="134"/>
      </rPr>
      <t>普通高中国家助学金县级配套73万</t>
    </r>
    <r>
      <rPr>
        <sz val="10"/>
        <color indexed="10"/>
        <rFont val="宋体"/>
        <charset val="134"/>
      </rPr>
      <t>（冀财教[2010]200号.在校生3950人，按在校生不低于20%享受助学金,困难学生913人*2000*40%=73元）,</t>
    </r>
  </si>
  <si>
    <r>
      <rPr>
        <sz val="10"/>
        <color rgb="FF0000FF"/>
        <rFont val="宋体"/>
        <charset val="134"/>
      </rPr>
      <t>一中农村贫困学生免费教育1324.95万元</t>
    </r>
    <r>
      <rPr>
        <sz val="10"/>
        <color rgb="FFFF0000"/>
        <rFont val="宋体"/>
        <charset val="134"/>
      </rPr>
      <t>［原一中1034万（含公用经费349.8万，培训费30万元,校内印刷资料定额补贴90万元、校内津贴233.3万、取暖费79万(秋季学期一次性拨付)、课本费397.85万、高考奖金100万、日常维修，锅炉维修，小型购置45万）］，</t>
    </r>
    <r>
      <rPr>
        <sz val="10"/>
        <color rgb="FF0000FF"/>
        <rFont val="宋体"/>
        <charset val="134"/>
      </rPr>
      <t>普通高中国家助学金县级配套56万</t>
    </r>
    <r>
      <rPr>
        <sz val="10"/>
        <color rgb="FFFF0000"/>
        <rFont val="宋体"/>
        <charset val="134"/>
      </rPr>
      <t>（冀财教[2016]168号.按省下达负担额测算县配套，（省50万元/省已下达应负担的90%/20%）为省负担全部*20%=56万元县配套）,</t>
    </r>
    <r>
      <rPr>
        <sz val="10"/>
        <color rgb="FF0000FF"/>
        <rFont val="宋体"/>
        <charset val="134"/>
      </rPr>
      <t>一中职中标准化考点建设维修费15万元,涞源县第一中学迁建资金4500万元</t>
    </r>
    <r>
      <rPr>
        <sz val="10"/>
        <color rgb="FF333399"/>
        <rFont val="宋体"/>
        <charset val="134"/>
      </rPr>
      <t>(</t>
    </r>
    <r>
      <rPr>
        <sz val="10"/>
        <color rgb="FFFF0000"/>
        <rFont val="宋体"/>
        <charset val="134"/>
      </rPr>
      <t>共计需2.5亿元,其中:争取上级政府债券2.05亿元,县本级安排0.45亿元)，</t>
    </r>
    <r>
      <rPr>
        <sz val="10"/>
        <color rgb="FF0033CC"/>
        <rFont val="宋体"/>
        <charset val="134"/>
      </rPr>
      <t>涞源一中综合餐厅维修资金36.01万元</t>
    </r>
    <r>
      <rPr>
        <sz val="10"/>
        <color rgb="FFFF0000"/>
        <rFont val="宋体"/>
        <charset val="134"/>
      </rPr>
      <t>（评审价），</t>
    </r>
    <r>
      <rPr>
        <sz val="10"/>
        <color rgb="FF0000FF"/>
        <rFont val="宋体"/>
        <charset val="134"/>
      </rPr>
      <t>原一中综合数建设400万元</t>
    </r>
  </si>
  <si>
    <t>教体局更换涞源一中高考英语听力考试设备所需资金38万元,</t>
  </si>
  <si>
    <t xml:space="preserve">       化解农村义务教育债务</t>
  </si>
  <si>
    <t xml:space="preserve">       化解普通高中债务</t>
  </si>
  <si>
    <t xml:space="preserve">       其他普通教育支出</t>
  </si>
  <si>
    <t>原民办代课教师教龄补助县级配套81.5万元，</t>
  </si>
  <si>
    <r>
      <rPr>
        <sz val="10"/>
        <rFont val="宋体"/>
        <charset val="134"/>
      </rPr>
      <t>原民办代课教师教龄补助县级配套122万元</t>
    </r>
    <r>
      <rPr>
        <sz val="10"/>
        <color indexed="10"/>
        <rFont val="宋体"/>
        <charset val="134"/>
      </rPr>
      <t>(上级50%,省县50%)，</t>
    </r>
  </si>
  <si>
    <r>
      <rPr>
        <sz val="10"/>
        <color rgb="FF0000FF"/>
        <rFont val="宋体"/>
        <charset val="134"/>
      </rPr>
      <t>原民办代课教师教龄补助县级配套109万元</t>
    </r>
    <r>
      <rPr>
        <sz val="10"/>
        <color indexed="10"/>
        <rFont val="宋体"/>
        <charset val="134"/>
      </rPr>
      <t>(上级50%,省县50%)，</t>
    </r>
    <r>
      <rPr>
        <sz val="10"/>
        <color rgb="FFC60ABD"/>
        <rFont val="宋体"/>
        <charset val="134"/>
      </rPr>
      <t>2015年收回存量资金继续使用项目1774万元，</t>
    </r>
    <r>
      <rPr>
        <sz val="10"/>
        <color rgb="FF0033CC"/>
        <rFont val="宋体"/>
        <charset val="134"/>
      </rPr>
      <t>青少年活动中心6万；</t>
    </r>
  </si>
  <si>
    <t xml:space="preserve">     职业教育</t>
  </si>
  <si>
    <t xml:space="preserve">       职业高中教育</t>
  </si>
  <si>
    <r>
      <rPr>
        <sz val="10"/>
        <rFont val="宋体"/>
        <charset val="134"/>
      </rPr>
      <t>中等职业学校助学金县配套76万元</t>
    </r>
    <r>
      <rPr>
        <sz val="10"/>
        <color indexed="10"/>
        <rFont val="宋体"/>
        <charset val="134"/>
      </rPr>
      <t>（950人*2000元*40%），</t>
    </r>
  </si>
  <si>
    <r>
      <rPr>
        <sz val="10"/>
        <color rgb="FF0000FF"/>
        <rFont val="宋体"/>
        <charset val="134"/>
      </rPr>
      <t>中等职业学校助学金县配套92.8万元</t>
    </r>
    <r>
      <rPr>
        <sz val="10"/>
        <color indexed="10"/>
        <rFont val="宋体"/>
        <charset val="134"/>
      </rPr>
      <t>（1160人*2000元*40%），</t>
    </r>
  </si>
  <si>
    <t xml:space="preserve">       其他职业教育支出</t>
  </si>
  <si>
    <t xml:space="preserve">     成人教育</t>
  </si>
  <si>
    <t xml:space="preserve">       成人广播电视教育</t>
  </si>
  <si>
    <t xml:space="preserve">       其他成人教育支出</t>
  </si>
  <si>
    <r>
      <rPr>
        <sz val="10"/>
        <rFont val="宋体"/>
        <charset val="134"/>
      </rPr>
      <t>成人教育27万</t>
    </r>
    <r>
      <rPr>
        <sz val="10"/>
        <color indexed="10"/>
        <rFont val="宋体"/>
        <charset val="134"/>
      </rPr>
      <t>（全县总人口27万人*1元，从土地出让金中计提教育资金中列支27万）。</t>
    </r>
  </si>
  <si>
    <r>
      <rPr>
        <sz val="10"/>
        <color rgb="FF0000FF"/>
        <rFont val="宋体"/>
        <charset val="134"/>
      </rPr>
      <t>成人教育27万</t>
    </r>
    <r>
      <rPr>
        <sz val="10"/>
        <color indexed="10"/>
        <rFont val="宋体"/>
        <charset val="134"/>
      </rPr>
      <t>（全县总人口27万人*1元）。</t>
    </r>
  </si>
  <si>
    <t xml:space="preserve">     广播电视教育</t>
  </si>
  <si>
    <t xml:space="preserve">       广播电视学校</t>
  </si>
  <si>
    <t xml:space="preserve">       其他广播电视教育支出</t>
  </si>
  <si>
    <t xml:space="preserve">     特殊教育</t>
  </si>
  <si>
    <t xml:space="preserve">       特殊学校教育</t>
  </si>
  <si>
    <r>
      <rPr>
        <sz val="10"/>
        <rFont val="宋体"/>
        <charset val="134"/>
      </rPr>
      <t>特殊教育公用经费18.96万</t>
    </r>
    <r>
      <rPr>
        <sz val="10"/>
        <color indexed="10"/>
        <rFont val="宋体"/>
        <charset val="134"/>
      </rPr>
      <t>【冀政办（2009）46号、[2011]保市府办167号（应为15倍，义务教育中含一部分），42人*645*14倍=37.93元/2=18.96万元，其中：财政一般预算安排50%，残疾人就业保障金安排50%】</t>
    </r>
  </si>
  <si>
    <r>
      <rPr>
        <sz val="10"/>
        <rFont val="宋体"/>
        <charset val="134"/>
      </rPr>
      <t>特殊教育公用经费18.81万</t>
    </r>
    <r>
      <rPr>
        <sz val="10"/>
        <color indexed="10"/>
        <rFont val="宋体"/>
        <charset val="134"/>
      </rPr>
      <t>【冀政办（2009）46号、[2011]保市府办167号（应为15倍，义务教育中含一部分），小学25人*685*14倍=23.98元/2=12万元，初中11人*885*14倍=13.63元/2=6.81万元，其中：财政一般预算安排50%，残疾人就业保障金安排50%】</t>
    </r>
  </si>
  <si>
    <r>
      <rPr>
        <sz val="10"/>
        <color rgb="FF0000FF"/>
        <rFont val="宋体"/>
        <charset val="134"/>
      </rPr>
      <t>特殊教育公用经费23.19万</t>
    </r>
    <r>
      <rPr>
        <sz val="10"/>
        <color indexed="10"/>
        <rFont val="宋体"/>
        <charset val="134"/>
      </rPr>
      <t>【冀政办（2009）46号、[2011]保市府办167号（应为15倍，义务教育中含一部分），小学29人*685*14倍=27.81元/2=13.9万元，初中15人*885*14倍=18.58元/2=9.29万元，其中：财政一般预算安排50%，残疾人就业保障金安排50%】</t>
    </r>
  </si>
  <si>
    <t xml:space="preserve">       其他特殊教育支出</t>
  </si>
  <si>
    <t xml:space="preserve">     进修及培训</t>
  </si>
  <si>
    <t xml:space="preserve">       教师进修</t>
  </si>
  <si>
    <r>
      <rPr>
        <sz val="10"/>
        <rFont val="宋体"/>
        <charset val="134"/>
      </rPr>
      <t>教师培训15万元</t>
    </r>
    <r>
      <rPr>
        <sz val="10"/>
        <color indexed="12"/>
        <rFont val="宋体"/>
        <charset val="134"/>
      </rPr>
      <t>（</t>
    </r>
    <r>
      <rPr>
        <sz val="10"/>
        <color indexed="10"/>
        <rFont val="宋体"/>
        <charset val="134"/>
      </rPr>
      <t>从土地出让金中计提教育资金中列支15万</t>
    </r>
    <r>
      <rPr>
        <sz val="10"/>
        <color indexed="12"/>
        <rFont val="宋体"/>
        <charset val="134"/>
      </rPr>
      <t>)。</t>
    </r>
  </si>
  <si>
    <r>
      <rPr>
        <sz val="10"/>
        <color rgb="FF0000FF"/>
        <rFont val="宋体"/>
        <charset val="134"/>
      </rPr>
      <t>教师培训15万元</t>
    </r>
    <r>
      <rPr>
        <sz val="10"/>
        <color indexed="12"/>
        <rFont val="宋体"/>
        <charset val="134"/>
      </rPr>
      <t>（</t>
    </r>
    <r>
      <rPr>
        <sz val="10"/>
        <color indexed="10"/>
        <rFont val="宋体"/>
        <charset val="134"/>
      </rPr>
      <t>从土地出让金中计提教育资金中列支15万</t>
    </r>
    <r>
      <rPr>
        <sz val="10"/>
        <color indexed="12"/>
        <rFont val="宋体"/>
        <charset val="134"/>
      </rPr>
      <t>)。</t>
    </r>
  </si>
  <si>
    <t xml:space="preserve">       干部教育</t>
  </si>
  <si>
    <r>
      <rPr>
        <sz val="10"/>
        <rFont val="宋体"/>
        <charset val="134"/>
      </rPr>
      <t>党校专项经费7万</t>
    </r>
    <r>
      <rPr>
        <sz val="10"/>
        <color indexed="10"/>
        <rFont val="宋体"/>
        <charset val="134"/>
      </rPr>
      <t>（保安工资1人*1040元*12月=1.25万，保洁工资1人*1040元*12月=1.25万,临时工保险2人*1977.1*20%*12个月=0.95万元,十八大流动下乡宣讲费2万,电费1.55万元）。</t>
    </r>
  </si>
  <si>
    <r>
      <rPr>
        <sz val="10"/>
        <rFont val="宋体"/>
        <charset val="134"/>
      </rPr>
      <t>党校专项经费6.45万</t>
    </r>
    <r>
      <rPr>
        <sz val="10"/>
        <color indexed="10"/>
        <rFont val="宋体"/>
        <charset val="134"/>
      </rPr>
      <t>（保安工资1人*1210元*12月=1.45万，保洁工资1人*1210元*12月=1.45万,宣讲费2万,电费1.55万元）。</t>
    </r>
  </si>
  <si>
    <r>
      <rPr>
        <sz val="10"/>
        <color rgb="FF0000FF"/>
        <rFont val="宋体"/>
        <charset val="134"/>
      </rPr>
      <t>党校专项经费5.32万</t>
    </r>
    <r>
      <rPr>
        <sz val="10"/>
        <color indexed="10"/>
        <rFont val="宋体"/>
        <charset val="134"/>
      </rPr>
      <t>（保安工资1人*1380元*12月=1.66万，保洁工资1人*1380元*12月=1.66万,宣讲费2万）。</t>
    </r>
  </si>
  <si>
    <t xml:space="preserve">       退役士兵能力提升</t>
  </si>
  <si>
    <t xml:space="preserve">       其他进修及培训支出</t>
  </si>
  <si>
    <t xml:space="preserve">     教育费附加安排的支出</t>
  </si>
  <si>
    <t xml:space="preserve">       农村中小学校舍建设</t>
  </si>
  <si>
    <t xml:space="preserve">       农村中小学教学设施</t>
  </si>
  <si>
    <r>
      <rPr>
        <sz val="10"/>
        <rFont val="宋体"/>
        <charset val="134"/>
      </rPr>
      <t>中小学取暖费县配套203万</t>
    </r>
    <r>
      <rPr>
        <sz val="10"/>
        <color indexed="10"/>
        <rFont val="宋体"/>
        <charset val="134"/>
      </rPr>
      <t>【锅炉取暖（37.4吨/天*100天*900元=336.6万元）、采暖炉65950平方米（100平米采暖炉659个*5吨/个*900元/吨=296.6万）、空调2722860w（按1000W小时一度每度0.52元计算.2722.8*10小时/天*90天*0.52元=127.43万）取暖费共计760.63万元（760.63万元-义务教育每生85元即27251*85=231.63万元-转移支付326万元=203万元）中央核定人数为27251人】，</t>
    </r>
    <r>
      <rPr>
        <sz val="10"/>
        <rFont val="宋体"/>
        <charset val="134"/>
      </rPr>
      <t>购置教学仪器226.94万</t>
    </r>
    <r>
      <rPr>
        <sz val="10"/>
        <color indexed="10"/>
        <rFont val="宋体"/>
        <charset val="134"/>
      </rPr>
      <t>（2010年政府批准购置仪器600万元，分三年支付目前尚欠100万元；2012年政府批准购置仪器1380万元分三年支付，2014年需支付560万元。合计660万元,普教列433.06万，教附列226.94万），</t>
    </r>
    <r>
      <rPr>
        <sz val="10"/>
        <rFont val="宋体"/>
        <charset val="134"/>
      </rPr>
      <t>教学辅导用书126万元（</t>
    </r>
    <r>
      <rPr>
        <sz val="10"/>
        <color indexed="10"/>
        <rFont val="宋体"/>
        <charset val="134"/>
      </rPr>
      <t>按2013年支出测算：4-9年级每学期63万元*2=126万元），</t>
    </r>
  </si>
  <si>
    <t xml:space="preserve">       城市中小学校舍建设</t>
  </si>
  <si>
    <t xml:space="preserve">       城市中小学教学设施</t>
  </si>
  <si>
    <t xml:space="preserve">       中等职业学校教学设施</t>
  </si>
  <si>
    <r>
      <rPr>
        <sz val="10"/>
        <rFont val="宋体"/>
        <charset val="134"/>
      </rPr>
      <t>中等职业学校助学金县配套42.18万元</t>
    </r>
    <r>
      <rPr>
        <sz val="10"/>
        <color indexed="10"/>
        <rFont val="宋体"/>
        <charset val="134"/>
      </rPr>
      <t>（703人*1500元*40%），</t>
    </r>
    <r>
      <rPr>
        <sz val="10"/>
        <rFont val="宋体"/>
        <charset val="134"/>
      </rPr>
      <t>职中农村贫困学生免费教育435.8万元（</t>
    </r>
    <r>
      <rPr>
        <sz val="10"/>
        <color indexed="10"/>
        <rFont val="宋体"/>
        <charset val="134"/>
      </rPr>
      <t>含公用经费127.3万，校内印刷资料定额补贴25万元、校内津贴76.7万、取暖费49.1万秋季学期一次性拨付、课本费97.3万、高考奖金10.6万、日常维修，锅炉维修，小型购置50万），</t>
    </r>
  </si>
  <si>
    <r>
      <rPr>
        <sz val="10"/>
        <rFont val="宋体"/>
        <charset val="134"/>
      </rPr>
      <t>职中农村贫困学生免费教育335.8万元（</t>
    </r>
    <r>
      <rPr>
        <sz val="10"/>
        <color indexed="10"/>
        <rFont val="宋体"/>
        <charset val="134"/>
      </rPr>
      <t>含公用经费127.3万，校内印刷资料定额补贴25万元、校内津贴76.7万、取暖费49.1万秋季学期一次性拨付、课本费97.3万、高考奖金10.6万、日常维修，锅炉维修，小型购置50万,减从专款列支100万元），</t>
    </r>
  </si>
  <si>
    <r>
      <rPr>
        <sz val="10"/>
        <color rgb="FF0000FF"/>
        <rFont val="宋体"/>
        <charset val="134"/>
      </rPr>
      <t>职中农村贫困学生免费教育268.2万元</t>
    </r>
    <r>
      <rPr>
        <sz val="10"/>
        <rFont val="宋体"/>
        <charset val="134"/>
      </rPr>
      <t>（</t>
    </r>
    <r>
      <rPr>
        <sz val="10"/>
        <color rgb="FFFF0000"/>
        <rFont val="宋体"/>
        <charset val="134"/>
      </rPr>
      <t>含公用经费77.1万，校内印刷资料定额补贴25万元、校内津贴76.7万、取暖费49.1万秋季学期一次性拨付、课本费97.3万、高考奖励10万、日常维修，锅炉维修，小型购置50万,减从专款列支117万元），</t>
    </r>
    <r>
      <rPr>
        <sz val="10"/>
        <color rgb="FF0000FF"/>
        <rFont val="宋体"/>
        <charset val="134"/>
      </rPr>
      <t>职业教育发展专项资金70万元.职中教学楼配套费100万元,职中职业教育提升工程10万元</t>
    </r>
  </si>
  <si>
    <t xml:space="preserve">       其他教育附加安排的支出</t>
  </si>
  <si>
    <r>
      <rPr>
        <sz val="10"/>
        <rFont val="宋体"/>
        <charset val="134"/>
      </rPr>
      <t>教育奖励90万，免农村贫困中小学寄宿生住宿费41.6万</t>
    </r>
    <r>
      <rPr>
        <sz val="10"/>
        <color indexed="10"/>
        <rFont val="宋体"/>
        <charset val="134"/>
      </rPr>
      <t>（5200人*80元=41.6万），</t>
    </r>
    <r>
      <rPr>
        <sz val="10"/>
        <rFont val="宋体"/>
        <charset val="134"/>
      </rPr>
      <t>补助农村贫困寄宿生生活费679.95万</t>
    </r>
    <r>
      <rPr>
        <sz val="10"/>
        <color indexed="10"/>
        <rFont val="宋体"/>
        <charset val="134"/>
      </rPr>
      <t>【（冀财教2010、202号文件小学每生每年1000元，即4元*250天；初中每生每年1250元即5元*250天）小学：3332人*1000元=333.2万，初中：3526人*1250元=440.75万。计773.95元。扣除上级下达专款94万元】,；</t>
    </r>
    <r>
      <rPr>
        <sz val="10"/>
        <rFont val="宋体"/>
        <charset val="134"/>
      </rPr>
      <t>免农村贫困学生作业本费58.53万</t>
    </r>
    <r>
      <rPr>
        <sz val="10"/>
        <color indexed="10"/>
        <rFont val="宋体"/>
        <charset val="134"/>
      </rPr>
      <t>（1、2年级：8955人*12元=107460元，3-6年级：14708人*17元=250036元；7-9年级：8138人*28元=227864元。合计58.53万）。</t>
    </r>
    <r>
      <rPr>
        <sz val="10"/>
        <rFont val="宋体"/>
        <charset val="134"/>
      </rPr>
      <t>普通高中国家助学金县级配套40万</t>
    </r>
    <r>
      <rPr>
        <sz val="10"/>
        <color indexed="10"/>
        <rFont val="宋体"/>
        <charset val="134"/>
      </rPr>
      <t>（冀财教[2010]200号.在校生3340人，困难学生668人*1500*40%=400800元）。</t>
    </r>
    <r>
      <rPr>
        <sz val="10"/>
        <rFont val="宋体"/>
        <charset val="134"/>
      </rPr>
      <t>青少年活动中心运转经费6万。保安经费28万元</t>
    </r>
    <r>
      <rPr>
        <sz val="10"/>
        <color indexed="10"/>
        <rFont val="宋体"/>
        <charset val="134"/>
      </rPr>
      <t>（保安工资26人*700元*12月=21.84万元；保安服装及器械6.16万元），</t>
    </r>
  </si>
  <si>
    <r>
      <rPr>
        <sz val="10"/>
        <rFont val="宋体"/>
        <charset val="134"/>
      </rPr>
      <t>补助农村贫困寄宿生生活费677.5万</t>
    </r>
    <r>
      <rPr>
        <sz val="10"/>
        <color indexed="10"/>
        <rFont val="宋体"/>
        <charset val="134"/>
      </rPr>
      <t>【（冀财教2010、202号文件小学每生每年1000元，即4元*250天；初中每生每年1250元即5元*250天）小学：3766人*1000元=376.6万，初中：3983人*1250元=497.88万。计874.48元。扣除上级下达专款103万元，含青少年活动中心6万】,；</t>
    </r>
    <r>
      <rPr>
        <sz val="10"/>
        <rFont val="宋体"/>
        <charset val="134"/>
      </rPr>
      <t>免农村贫困学生作业本费59.49万</t>
    </r>
    <r>
      <rPr>
        <sz val="10"/>
        <color indexed="10"/>
        <rFont val="宋体"/>
        <charset val="134"/>
      </rPr>
      <t>（1、2年级：8935人*12元=107220元，3-6年级：15542人*17元=264214元；7-9年级：7980人*28元=223440元。合计59.49万）。</t>
    </r>
    <r>
      <rPr>
        <sz val="10"/>
        <rFont val="宋体"/>
        <charset val="134"/>
      </rPr>
      <t>教育奖励100.21万元.</t>
    </r>
  </si>
  <si>
    <r>
      <rPr>
        <sz val="10"/>
        <color rgb="FF0000FF"/>
        <rFont val="宋体"/>
        <charset val="134"/>
      </rPr>
      <t>教育局明德小学、走马驿小学维修工程项目资金61.0245万元（</t>
    </r>
    <r>
      <rPr>
        <sz val="10"/>
        <color rgb="FFC60ABD"/>
        <rFont val="宋体"/>
        <charset val="134"/>
      </rPr>
      <t>此款1.22日已拨付</t>
    </r>
    <r>
      <rPr>
        <sz val="10"/>
        <color rgb="FF0000FF"/>
        <rFont val="宋体"/>
        <charset val="134"/>
      </rPr>
      <t>），王安镇中学食堂项目资金109.265799万元（</t>
    </r>
    <r>
      <rPr>
        <sz val="10"/>
        <color rgb="FFC60ABD"/>
        <rFont val="宋体"/>
        <charset val="134"/>
      </rPr>
      <t>此款1.22日已拨付</t>
    </r>
    <r>
      <rPr>
        <sz val="10"/>
        <color rgb="FF0000FF"/>
        <rFont val="宋体"/>
        <charset val="134"/>
      </rPr>
      <t>）。教学辅导用书232.25万元，上庄中心小学普九建校占地补偿2.03万元(</t>
    </r>
    <r>
      <rPr>
        <sz val="10"/>
        <color rgb="FFFF0000"/>
        <rFont val="宋体"/>
        <charset val="134"/>
      </rPr>
      <t>占地20.33亩*1000元/亩</t>
    </r>
    <r>
      <rPr>
        <sz val="10"/>
        <color rgb="FF0000FF"/>
        <rFont val="宋体"/>
        <charset val="134"/>
      </rPr>
      <t>),金家井乡南坡底小学建校占地补偿1万元(</t>
    </r>
    <r>
      <rPr>
        <sz val="10"/>
        <color rgb="FFFF0000"/>
        <rFont val="宋体"/>
        <charset val="134"/>
      </rPr>
      <t>占地12亩*833元/亩</t>
    </r>
    <r>
      <rPr>
        <sz val="10"/>
        <color rgb="FF0000FF"/>
        <rFont val="宋体"/>
        <charset val="134"/>
      </rPr>
      <t>),南马庄乡谢台小学建校占地补偿0.5万元(</t>
    </r>
    <r>
      <rPr>
        <sz val="10"/>
        <color rgb="FFFF0000"/>
        <rFont val="宋体"/>
        <charset val="134"/>
      </rPr>
      <t>占地3.4亩每年补0.5万元</t>
    </r>
    <r>
      <rPr>
        <sz val="10"/>
        <color rgb="FF0000FF"/>
        <rFont val="宋体"/>
        <charset val="134"/>
      </rPr>
      <t>),走马驿西村、花园小学食堂项目资金11.8421万元（</t>
    </r>
    <r>
      <rPr>
        <sz val="10"/>
        <color rgb="FFFF0000"/>
        <rFont val="宋体"/>
        <charset val="134"/>
      </rPr>
      <t>此款已拨付</t>
    </r>
    <r>
      <rPr>
        <sz val="10"/>
        <color rgb="FF0000FF"/>
        <rFont val="宋体"/>
        <charset val="134"/>
      </rPr>
      <t>），涞源第二小学食堂项目资金87.680955万元（</t>
    </r>
    <r>
      <rPr>
        <sz val="10"/>
        <color rgb="FFC60ABD"/>
        <rFont val="宋体"/>
        <charset val="134"/>
      </rPr>
      <t>此款已拨付</t>
    </r>
    <r>
      <rPr>
        <sz val="10"/>
        <color rgb="FF0000FF"/>
        <rFont val="宋体"/>
        <charset val="134"/>
      </rPr>
      <t>），北石佛中学普九建校占地补偿3.4万元(</t>
    </r>
    <r>
      <rPr>
        <sz val="10"/>
        <color rgb="FFFF0000"/>
        <rFont val="宋体"/>
        <charset val="134"/>
      </rPr>
      <t>占地33.99亩*1000元/亩</t>
    </r>
    <r>
      <rPr>
        <sz val="10"/>
        <color rgb="FF0000FF"/>
        <rFont val="宋体"/>
        <charset val="134"/>
      </rPr>
      <t>),西神山小学教学楼项目拖欠工程款51.14万元（</t>
    </r>
    <r>
      <rPr>
        <sz val="10"/>
        <color rgb="FFFF0000"/>
        <rFont val="宋体"/>
        <charset val="134"/>
      </rPr>
      <t>工程决算审计价款316.891931万，已支付265.7524万元，尚欠工程款51.139531万元</t>
    </r>
    <r>
      <rPr>
        <sz val="10"/>
        <color rgb="FF0000FF"/>
        <rFont val="宋体"/>
        <charset val="134"/>
      </rPr>
      <t>）</t>
    </r>
  </si>
  <si>
    <t>六、科学技术</t>
  </si>
  <si>
    <t xml:space="preserve">     科学技术管理事务</t>
  </si>
  <si>
    <t xml:space="preserve">     应用研究</t>
  </si>
  <si>
    <t xml:space="preserve">       社会公益研究</t>
  </si>
  <si>
    <t xml:space="preserve">     科学技术普及</t>
  </si>
  <si>
    <t xml:space="preserve">       机构运行</t>
  </si>
  <si>
    <t xml:space="preserve">       科普活动</t>
  </si>
  <si>
    <t xml:space="preserve">       其他科学技术普及支出</t>
  </si>
  <si>
    <t xml:space="preserve">     其他科学技术支出</t>
  </si>
  <si>
    <t xml:space="preserve">       其他科学技术支出</t>
  </si>
  <si>
    <r>
      <rPr>
        <sz val="10"/>
        <color rgb="FF0000FF"/>
        <rFont val="宋体"/>
        <charset val="134"/>
      </rPr>
      <t>奥宇钢铁有限公司发展资金496万元（</t>
    </r>
    <r>
      <rPr>
        <sz val="10"/>
        <color rgb="FFFF0000"/>
        <rFont val="宋体"/>
        <charset val="134"/>
      </rPr>
      <t>财政局提意见</t>
    </r>
    <r>
      <rPr>
        <sz val="10"/>
        <color rgb="FF0000FF"/>
        <rFont val="宋体"/>
        <charset val="134"/>
      </rPr>
      <t>）。保密局科技经费10万元。</t>
    </r>
  </si>
  <si>
    <t>七、文化旅游体育与传媒</t>
  </si>
  <si>
    <t xml:space="preserve">     文化和旅游</t>
  </si>
  <si>
    <t xml:space="preserve">       图书馆</t>
  </si>
  <si>
    <t xml:space="preserve">       艺术表演团体</t>
  </si>
  <si>
    <t xml:space="preserve">       文化活动</t>
  </si>
  <si>
    <t xml:space="preserve">       群众文化</t>
  </si>
  <si>
    <t>2016年春季物交会期间剧团演出费用5万元,群众文化购置器材10万元.</t>
  </si>
  <si>
    <r>
      <rPr>
        <sz val="10"/>
        <color rgb="FF0000FF"/>
        <rFont val="宋体"/>
        <charset val="134"/>
      </rPr>
      <t>2016年春季物交会期间剧团演出费用10万元</t>
    </r>
    <r>
      <rPr>
        <sz val="10"/>
        <color rgb="FF0033CC"/>
        <rFont val="宋体"/>
        <charset val="134"/>
      </rPr>
      <t>.</t>
    </r>
  </si>
  <si>
    <t xml:space="preserve">       文化和旅游交流与合作</t>
  </si>
  <si>
    <t xml:space="preserve">       文化创作与保护</t>
  </si>
  <si>
    <t xml:space="preserve">       文化和旅游市场管理</t>
  </si>
  <si>
    <t xml:space="preserve">       旅游宣传</t>
  </si>
  <si>
    <t xml:space="preserve">       旅游行业业务管理</t>
  </si>
  <si>
    <t>旅游发展资金-20万元,</t>
  </si>
  <si>
    <t xml:space="preserve">       其他文化和旅游支出</t>
  </si>
  <si>
    <t>冀财教（2014）138号2014年补助美术公共图书馆、文化馆（站）11.5万元,冀财教（2014）147号2014年三区文化工作者选派工作经费2.19万元,冀财教（2014）131号2014年文化体育与传媒事业发展0.35万元,</t>
  </si>
  <si>
    <t xml:space="preserve">     文物</t>
  </si>
  <si>
    <t xml:space="preserve">       文物保护</t>
  </si>
  <si>
    <r>
      <rPr>
        <sz val="10"/>
        <rFont val="宋体"/>
        <charset val="134"/>
      </rPr>
      <t>长城保护员工资2.4万</t>
    </r>
    <r>
      <rPr>
        <b/>
        <sz val="10"/>
        <rFont val="宋体"/>
        <charset val="134"/>
      </rPr>
      <t>(</t>
    </r>
    <r>
      <rPr>
        <sz val="10"/>
        <color indexed="10"/>
        <rFont val="宋体"/>
        <charset val="134"/>
      </rPr>
      <t>20人*1200元</t>
    </r>
    <r>
      <rPr>
        <b/>
        <sz val="10"/>
        <rFont val="宋体"/>
        <charset val="134"/>
      </rPr>
      <t>),</t>
    </r>
    <r>
      <rPr>
        <sz val="10"/>
        <rFont val="宋体"/>
        <charset val="134"/>
      </rPr>
      <t>遗址保护员工资0.7万元</t>
    </r>
    <r>
      <rPr>
        <b/>
        <sz val="10"/>
        <rFont val="宋体"/>
        <charset val="134"/>
      </rPr>
      <t>(</t>
    </r>
    <r>
      <rPr>
        <sz val="10"/>
        <color indexed="10"/>
        <rFont val="宋体"/>
        <charset val="134"/>
      </rPr>
      <t>7人*1000元</t>
    </r>
    <r>
      <rPr>
        <b/>
        <sz val="10"/>
        <rFont val="宋体"/>
        <charset val="134"/>
      </rPr>
      <t>),</t>
    </r>
    <r>
      <rPr>
        <sz val="10"/>
        <rFont val="宋体"/>
        <charset val="134"/>
      </rPr>
      <t>纪念馆看护0.3万</t>
    </r>
    <r>
      <rPr>
        <b/>
        <sz val="10"/>
        <rFont val="宋体"/>
        <charset val="134"/>
      </rPr>
      <t>(</t>
    </r>
    <r>
      <rPr>
        <sz val="10"/>
        <color indexed="10"/>
        <rFont val="宋体"/>
        <charset val="134"/>
      </rPr>
      <t>3人*1000元</t>
    </r>
    <r>
      <rPr>
        <b/>
        <sz val="10"/>
        <rFont val="宋体"/>
        <charset val="134"/>
      </rPr>
      <t>),</t>
    </r>
    <r>
      <rPr>
        <sz val="10"/>
        <color indexed="12"/>
        <rFont val="宋体"/>
        <charset val="134"/>
      </rPr>
      <t>冀财建[2013]146号古树名木保护补助资金3万.</t>
    </r>
  </si>
  <si>
    <r>
      <rPr>
        <sz val="10"/>
        <color rgb="FF0033CC"/>
        <rFont val="宋体"/>
        <charset val="134"/>
      </rPr>
      <t>长城保护经费2.52万</t>
    </r>
    <r>
      <rPr>
        <b/>
        <sz val="10"/>
        <rFont val="宋体"/>
        <charset val="134"/>
      </rPr>
      <t>,</t>
    </r>
    <r>
      <rPr>
        <sz val="10"/>
        <color rgb="FF0033CC"/>
        <rFont val="宋体"/>
        <charset val="134"/>
      </rPr>
      <t>遗址保护经费0.7万元</t>
    </r>
    <r>
      <rPr>
        <b/>
        <sz val="10"/>
        <rFont val="宋体"/>
        <charset val="134"/>
      </rPr>
      <t>,</t>
    </r>
    <r>
      <rPr>
        <sz val="10"/>
        <color rgb="FF0033CC"/>
        <rFont val="宋体"/>
        <charset val="134"/>
      </rPr>
      <t>纪念馆看护0.3万</t>
    </r>
  </si>
  <si>
    <t xml:space="preserve">       历史名城古迹</t>
  </si>
  <si>
    <t xml:space="preserve">  </t>
  </si>
  <si>
    <t xml:space="preserve">       其他文物支出</t>
  </si>
  <si>
    <t>旅游局阁院寺消防工程安装变压器-11万元,</t>
  </si>
  <si>
    <t xml:space="preserve">     体育</t>
  </si>
  <si>
    <t xml:space="preserve">       体育竞赛</t>
  </si>
  <si>
    <t>篮球比赛等文体活动等体育赛事专项10万，</t>
  </si>
  <si>
    <t>篮球比赛等文体活动等体育赛事专项5万，</t>
  </si>
  <si>
    <t>篮球比赛、文体活动等体育赛事专项5万，</t>
  </si>
  <si>
    <t>篮球比赛、文体活动等体育赛事专项-10万。</t>
  </si>
  <si>
    <t xml:space="preserve">       体育场馆</t>
  </si>
  <si>
    <t>雪炭工程体育场馆建设120万元,</t>
  </si>
  <si>
    <t>雪炭工程项目资金120万元。</t>
  </si>
  <si>
    <t>雪炭工程项目资金-120万元。</t>
  </si>
  <si>
    <t xml:space="preserve">       群众体育</t>
  </si>
  <si>
    <t xml:space="preserve">       其他体育支出</t>
  </si>
  <si>
    <t xml:space="preserve">     新闻出版电影</t>
  </si>
  <si>
    <t xml:space="preserve">       新闻通讯</t>
  </si>
  <si>
    <r>
      <rPr>
        <sz val="10"/>
        <rFont val="宋体"/>
        <charset val="134"/>
      </rPr>
      <t>四大班子电视信号费5万</t>
    </r>
    <r>
      <rPr>
        <sz val="10"/>
        <color indexed="10"/>
        <rFont val="宋体"/>
        <charset val="134"/>
      </rPr>
      <t>（四大班子办公楼92个，副县级以上领导干部68个，每个312元），</t>
    </r>
    <r>
      <rPr>
        <sz val="10"/>
        <rFont val="宋体"/>
        <charset val="134"/>
      </rPr>
      <t>广播事业费20万</t>
    </r>
    <r>
      <rPr>
        <sz val="10"/>
        <color indexed="10"/>
        <rFont val="宋体"/>
        <charset val="134"/>
      </rPr>
      <t>（广播公益性事业工资性补贴），</t>
    </r>
  </si>
  <si>
    <r>
      <rPr>
        <sz val="10"/>
        <rFont val="宋体"/>
        <charset val="134"/>
      </rPr>
      <t>原乡镇公社电影放映员生活补助县配套10.512万元</t>
    </r>
    <r>
      <rPr>
        <sz val="10"/>
        <color indexed="10"/>
        <rFont val="宋体"/>
        <charset val="134"/>
      </rPr>
      <t>(根据冀财预[2014]388号文规定,省25%,县75%)，</t>
    </r>
    <r>
      <rPr>
        <sz val="10"/>
        <rFont val="宋体"/>
        <charset val="134"/>
      </rPr>
      <t>广播局办公经费2万,广播局解决拖欠职工两个月工资60万元,</t>
    </r>
  </si>
  <si>
    <r>
      <rPr>
        <sz val="10"/>
        <color rgb="FF0000FF"/>
        <rFont val="宋体"/>
        <charset val="134"/>
      </rPr>
      <t>原乡镇公社电影放映员生活补助县配套10.512万元</t>
    </r>
    <r>
      <rPr>
        <sz val="10"/>
        <color rgb="FFFF0000"/>
        <rFont val="宋体"/>
        <charset val="134"/>
      </rPr>
      <t>(根据冀财预[2014]388号文规定,省25%,县75%)，</t>
    </r>
    <r>
      <rPr>
        <sz val="10"/>
        <color rgb="FF0000FF"/>
        <rFont val="宋体"/>
        <charset val="134"/>
      </rPr>
      <t>广播局办公经费5万,执法大队办公经费5万元。广播局专项经费33万元(</t>
    </r>
    <r>
      <rPr>
        <sz val="10"/>
        <color rgb="FFFF0000"/>
        <rFont val="宋体"/>
        <charset val="134"/>
      </rPr>
      <t>网络公司职工困难补助</t>
    </r>
    <r>
      <rPr>
        <sz val="10"/>
        <color rgb="FF0000FF"/>
        <rFont val="宋体"/>
        <charset val="134"/>
      </rPr>
      <t>)。</t>
    </r>
  </si>
  <si>
    <t xml:space="preserve">       出版发行</t>
  </si>
  <si>
    <t xml:space="preserve">       电影</t>
  </si>
  <si>
    <t>电视台设备购置10万元</t>
  </si>
  <si>
    <t xml:space="preserve">       其他新闻出版电影支出</t>
  </si>
  <si>
    <r>
      <rPr>
        <sz val="10"/>
        <rFont val="宋体"/>
        <charset val="134"/>
      </rPr>
      <t>农村电影放映专项补贴县配套30.78万</t>
    </r>
    <r>
      <rPr>
        <sz val="10"/>
        <color indexed="10"/>
        <rFont val="宋体"/>
        <charset val="134"/>
      </rPr>
      <t>（285个村每村每年12场每场补贴200元，中央负担100元；省负担10元，县负担90元。285*12*90=30.78万元）。</t>
    </r>
  </si>
  <si>
    <r>
      <rPr>
        <sz val="10"/>
        <rFont val="宋体"/>
        <charset val="134"/>
      </rPr>
      <t>农村电影放映专项补贴县配套34.2万</t>
    </r>
    <r>
      <rPr>
        <sz val="10"/>
        <color indexed="10"/>
        <rFont val="宋体"/>
        <charset val="134"/>
      </rPr>
      <t>（285个村每村每年12场每场补贴200元，中央负担100元；县负担100元。285*12*100=34.2万元）。</t>
    </r>
  </si>
  <si>
    <r>
      <rPr>
        <sz val="10"/>
        <color rgb="FF0000FF"/>
        <rFont val="宋体"/>
        <charset val="134"/>
      </rPr>
      <t>农村电影放映专项补贴县配套34.2万</t>
    </r>
    <r>
      <rPr>
        <sz val="10"/>
        <color indexed="10"/>
        <rFont val="宋体"/>
        <charset val="134"/>
      </rPr>
      <t>（285个村每村每年12场每场补贴200元，中央负担100元；县负担100元。285*12*100=34.2万元）。</t>
    </r>
  </si>
  <si>
    <t xml:space="preserve">     广播电视</t>
  </si>
  <si>
    <t xml:space="preserve">       广播</t>
  </si>
  <si>
    <t>广播局办公经费-3万,</t>
  </si>
  <si>
    <t xml:space="preserve">       电视</t>
  </si>
  <si>
    <t>电视台《保定日报涞源专刊》经费12万元,</t>
  </si>
  <si>
    <t xml:space="preserve">       其他广播电视支出</t>
  </si>
  <si>
    <t xml:space="preserve">     其他文化体育与传媒支出</t>
  </si>
  <si>
    <t xml:space="preserve">       其他文化体育与传媒支出</t>
  </si>
  <si>
    <t>八、社会保障和就业</t>
  </si>
  <si>
    <t xml:space="preserve">     人力资源和社会保障管理事务</t>
  </si>
  <si>
    <t xml:space="preserve">       劳动保障监察</t>
  </si>
  <si>
    <r>
      <rPr>
        <sz val="10"/>
        <rFont val="宋体"/>
        <charset val="134"/>
      </rPr>
      <t>劳动监察工作经费15万</t>
    </r>
    <r>
      <rPr>
        <sz val="10"/>
        <color indexed="10"/>
        <rFont val="宋体"/>
        <charset val="134"/>
      </rPr>
      <t>（人员工资及保险43.6万元，财政补贴15万元）,</t>
    </r>
  </si>
  <si>
    <r>
      <rPr>
        <sz val="10"/>
        <rFont val="宋体"/>
        <charset val="134"/>
      </rPr>
      <t>劳动监察工作经费35万</t>
    </r>
    <r>
      <rPr>
        <sz val="10"/>
        <color indexed="10"/>
        <rFont val="宋体"/>
        <charset val="134"/>
      </rPr>
      <t>（15人年人员工资及保险85.9万元，扣除罚没50万元后财政补贴30万元）,</t>
    </r>
    <r>
      <rPr>
        <sz val="10"/>
        <rFont val="宋体"/>
        <charset val="134"/>
      </rPr>
      <t>农民工工资应急周转金500万元.</t>
    </r>
  </si>
  <si>
    <r>
      <rPr>
        <sz val="10"/>
        <color rgb="FF0000FF"/>
        <rFont val="宋体"/>
        <charset val="134"/>
      </rPr>
      <t>劳动监察工作经费35万</t>
    </r>
    <r>
      <rPr>
        <sz val="10"/>
        <color rgb="FFFF0000"/>
        <rFont val="宋体"/>
        <charset val="134"/>
      </rPr>
      <t>,</t>
    </r>
    <r>
      <rPr>
        <sz val="10"/>
        <color rgb="FF0000FF"/>
        <rFont val="宋体"/>
        <charset val="134"/>
      </rPr>
      <t>农民工工资应急周转金500万元.</t>
    </r>
  </si>
  <si>
    <t xml:space="preserve">       就业管理事务</t>
  </si>
  <si>
    <t>就业局促就业专项5万；创业指导中心网络维护1万，</t>
  </si>
  <si>
    <t>就业局促就业专项10万；创业指导中心网络维护1.5万，</t>
  </si>
  <si>
    <r>
      <rPr>
        <sz val="10"/>
        <color rgb="FF0000FF"/>
        <rFont val="宋体"/>
        <charset val="134"/>
      </rPr>
      <t>就业局促就业专项10万；创业指导中心网络维护等工作经费8万（</t>
    </r>
    <r>
      <rPr>
        <sz val="10"/>
        <color rgb="FFFF0000"/>
        <rFont val="宋体"/>
        <charset val="134"/>
      </rPr>
      <t>已提意见领导同意</t>
    </r>
    <r>
      <rPr>
        <sz val="10"/>
        <color rgb="FF0000FF"/>
        <rFont val="宋体"/>
        <charset val="134"/>
      </rPr>
      <t>），</t>
    </r>
  </si>
  <si>
    <t xml:space="preserve">       社会保险业务管理事务</t>
  </si>
  <si>
    <r>
      <rPr>
        <sz val="10"/>
        <rFont val="宋体"/>
        <charset val="134"/>
      </rPr>
      <t>企业养老扩面补贴6万</t>
    </r>
    <r>
      <rPr>
        <sz val="10"/>
        <color indexed="10"/>
        <rFont val="宋体"/>
        <charset val="134"/>
      </rPr>
      <t>（1500人*40元）,</t>
    </r>
  </si>
  <si>
    <r>
      <rPr>
        <sz val="10"/>
        <rFont val="宋体"/>
        <charset val="134"/>
      </rPr>
      <t>企业养老扩面补贴2.92万</t>
    </r>
    <r>
      <rPr>
        <sz val="10"/>
        <color indexed="10"/>
        <rFont val="宋体"/>
        <charset val="134"/>
      </rPr>
      <t>（730人*40元）,</t>
    </r>
  </si>
  <si>
    <r>
      <rPr>
        <sz val="10"/>
        <color rgb="FF0000FF"/>
        <rFont val="宋体"/>
        <charset val="134"/>
      </rPr>
      <t>企业养老扩面补贴2.2万</t>
    </r>
    <r>
      <rPr>
        <sz val="10"/>
        <color indexed="10"/>
        <rFont val="宋体"/>
        <charset val="134"/>
      </rPr>
      <t>（560人*40元）,</t>
    </r>
  </si>
  <si>
    <t>社保局征缴基数审核专项经费-3万元,</t>
  </si>
  <si>
    <t xml:space="preserve">       社会保险经办机构</t>
  </si>
  <si>
    <r>
      <rPr>
        <sz val="10"/>
        <rFont val="宋体"/>
        <charset val="134"/>
      </rPr>
      <t>社会保险经办机构专项工作经费21万</t>
    </r>
    <r>
      <rPr>
        <sz val="10"/>
        <color indexed="10"/>
        <rFont val="宋体"/>
        <charset val="134"/>
      </rPr>
      <t>［经办机构征收工作经费3500万*0.6%（含社会化管理服务费7.78万（7775人*10元/年）］；</t>
    </r>
    <r>
      <rPr>
        <sz val="10"/>
        <rFont val="宋体"/>
        <charset val="134"/>
      </rPr>
      <t>医保软件维护及局域网服务费1.32万，住院探视4万；失业所失业扩面3万</t>
    </r>
    <r>
      <rPr>
        <sz val="10"/>
        <color indexed="10"/>
        <rFont val="宋体"/>
        <charset val="134"/>
      </rPr>
      <t>（750人*40元）；</t>
    </r>
    <r>
      <rPr>
        <sz val="10"/>
        <rFont val="宋体"/>
        <charset val="134"/>
      </rPr>
      <t>新农保工作经费23万</t>
    </r>
    <r>
      <rPr>
        <sz val="10"/>
        <color indexed="10"/>
        <rFont val="宋体"/>
        <charset val="134"/>
      </rPr>
      <t>（含4人工资11460元/月*12月=13.75万元，各项保险费及公积金32261元/年,房租水电暖6万），</t>
    </r>
  </si>
  <si>
    <r>
      <rPr>
        <sz val="10"/>
        <rFont val="宋体"/>
        <charset val="134"/>
      </rPr>
      <t>社会保险经办机构专项工作经费10万</t>
    </r>
    <r>
      <rPr>
        <sz val="10"/>
        <color indexed="10"/>
        <rFont val="宋体"/>
        <charset val="134"/>
      </rPr>
      <t>［经办机构征收工作经费3500万*0.3%（含社会化管理服务费7.78万（7775人*10元/年）］；</t>
    </r>
    <r>
      <rPr>
        <sz val="10"/>
        <rFont val="宋体"/>
        <charset val="134"/>
      </rPr>
      <t>医保软件维护及局域网服务费1.32万，住院探视4万；失业所失业扩面3万</t>
    </r>
    <r>
      <rPr>
        <sz val="10"/>
        <color indexed="12"/>
        <rFont val="宋体"/>
        <charset val="134"/>
      </rPr>
      <t>（</t>
    </r>
    <r>
      <rPr>
        <sz val="10"/>
        <color indexed="10"/>
        <rFont val="宋体"/>
        <charset val="134"/>
      </rPr>
      <t>750人*40元）；</t>
    </r>
    <r>
      <rPr>
        <sz val="10"/>
        <rFont val="宋体"/>
        <charset val="134"/>
      </rPr>
      <t>新农保工作经费57.66万</t>
    </r>
    <r>
      <rPr>
        <sz val="10"/>
        <color indexed="10"/>
        <rFont val="宋体"/>
        <charset val="134"/>
      </rPr>
      <t>（含7人工资22080元/月*12月=26.5万元，各项保险费及公积金9.22元/年,年奖励性绩效7万,年奖励性绩效保险7万*0.348=2.44万,防署取暖7*1420元=1万,房租水电暖6.5万,新农保工作经费5万元）,</t>
    </r>
    <r>
      <rPr>
        <sz val="10"/>
        <rFont val="宋体"/>
        <charset val="134"/>
      </rPr>
      <t>医保所2014年度城镇居民医疗保险经办补助11.6万元。</t>
    </r>
  </si>
  <si>
    <r>
      <rPr>
        <sz val="10"/>
        <color rgb="FF0000FF"/>
        <rFont val="宋体"/>
        <charset val="134"/>
      </rPr>
      <t>社会保险经办机构专项工作经费10万</t>
    </r>
    <r>
      <rPr>
        <sz val="10"/>
        <color rgb="FFFF0000"/>
        <rFont val="宋体"/>
        <charset val="134"/>
      </rPr>
      <t>［经办机构征收工作经费3500万*0.3%（含社会化管理服务费7.78万（7775人*10元/年）］；</t>
    </r>
    <r>
      <rPr>
        <sz val="10"/>
        <color rgb="FF0000FF"/>
        <rFont val="宋体"/>
        <charset val="134"/>
      </rPr>
      <t>医保软件维护及局域网服务费1.32万，住院探视6万，新农合：票据1.2万，专用软件系统维护使用费3.6万，网络服务费5.58万，电脑耗材3万；；失业所失业扩面3万（</t>
    </r>
    <r>
      <rPr>
        <sz val="10"/>
        <color rgb="FFFF0000"/>
        <rFont val="宋体"/>
        <charset val="134"/>
      </rPr>
      <t>750人*40元）；</t>
    </r>
    <r>
      <rPr>
        <sz val="10"/>
        <color rgb="FF0000FF"/>
        <rFont val="宋体"/>
        <charset val="134"/>
      </rPr>
      <t>新农保工作经费64.66万</t>
    </r>
    <r>
      <rPr>
        <sz val="10"/>
        <color rgb="FFFF0000"/>
        <rFont val="宋体"/>
        <charset val="134"/>
      </rPr>
      <t>（含7人工资24540元/月*12月=29.45万元，各项保险费及公积金14.08元/年,年奖励性绩效6.4万,年奖励性绩效保险6.4万*0.348=2.23万,防署取暖7*1420元=1万,水电暖6.5万,新农保工作经费5万元）</t>
    </r>
    <r>
      <rPr>
        <sz val="10"/>
        <rFont val="宋体"/>
        <charset val="134"/>
      </rPr>
      <t>。</t>
    </r>
  </si>
  <si>
    <t xml:space="preserve">       劳动关系和维权</t>
  </si>
  <si>
    <t>企业工资保证金领导小组办公室工作经费5万,</t>
  </si>
  <si>
    <t>企业工资保证金领导小组办公室工作经费2万,</t>
  </si>
  <si>
    <t xml:space="preserve">       公共就业服务和职业技能鉴定机构</t>
  </si>
  <si>
    <t>职介阳光工程4万；技能鉴定补贴3万；</t>
  </si>
  <si>
    <r>
      <rPr>
        <sz val="10"/>
        <rFont val="宋体"/>
        <charset val="134"/>
      </rPr>
      <t>职介阳光工程4万；职业介绍服务中心流动人员档案管理经费24万元</t>
    </r>
    <r>
      <rPr>
        <sz val="10"/>
        <color indexed="12"/>
        <rFont val="宋体"/>
        <charset val="134"/>
      </rPr>
      <t>(</t>
    </r>
    <r>
      <rPr>
        <sz val="10"/>
        <color indexed="10"/>
        <rFont val="宋体"/>
        <charset val="134"/>
      </rPr>
      <t>领导批示列入2016年预算,2000人*10元*12个月=24万元/年</t>
    </r>
    <r>
      <rPr>
        <sz val="10"/>
        <color indexed="12"/>
        <rFont val="宋体"/>
        <charset val="134"/>
      </rPr>
      <t>),</t>
    </r>
    <r>
      <rPr>
        <sz val="10"/>
        <rFont val="宋体"/>
        <charset val="134"/>
      </rPr>
      <t>技能鉴定补贴3万；</t>
    </r>
  </si>
  <si>
    <r>
      <rPr>
        <sz val="10"/>
        <color rgb="FF0000FF"/>
        <rFont val="宋体"/>
        <charset val="134"/>
      </rPr>
      <t>职业介绍服务中心流动人员档案管理经费18万元(</t>
    </r>
    <r>
      <rPr>
        <sz val="10"/>
        <color rgb="FFFF0000"/>
        <rFont val="宋体"/>
        <charset val="134"/>
      </rPr>
      <t>领导批示列入2016年预算,2333人*10元*12个月=28万元/年</t>
    </r>
    <r>
      <rPr>
        <sz val="10"/>
        <color rgb="FF0000FF"/>
        <rFont val="宋体"/>
        <charset val="134"/>
      </rPr>
      <t>),技能鉴定补贴3万；</t>
    </r>
  </si>
  <si>
    <t xml:space="preserve">       劳动人事争议调解仲裁</t>
  </si>
  <si>
    <t xml:space="preserve">       其他人力资源和社会保障管理事务</t>
  </si>
  <si>
    <t xml:space="preserve">     民政管理事务</t>
  </si>
  <si>
    <r>
      <rPr>
        <sz val="10"/>
        <rFont val="宋体"/>
        <charset val="134"/>
      </rPr>
      <t>社会救助工作经费13.5万</t>
    </r>
    <r>
      <rPr>
        <sz val="10"/>
        <color indexed="10"/>
        <rFont val="宋体"/>
        <charset val="134"/>
      </rPr>
      <t>（人均0.5元*27万人）</t>
    </r>
  </si>
  <si>
    <r>
      <rPr>
        <sz val="10"/>
        <rFont val="宋体"/>
        <charset val="134"/>
      </rPr>
      <t>社会救助工作经费23万</t>
    </r>
    <r>
      <rPr>
        <sz val="10"/>
        <color indexed="12"/>
        <rFont val="宋体"/>
        <charset val="134"/>
      </rPr>
      <t>（</t>
    </r>
    <r>
      <rPr>
        <sz val="10"/>
        <color indexed="10"/>
        <rFont val="宋体"/>
        <charset val="134"/>
      </rPr>
      <t>按低保五保人数19096人*15元/人=28.6）,</t>
    </r>
  </si>
  <si>
    <r>
      <rPr>
        <sz val="10"/>
        <color rgb="FF0000FF"/>
        <rFont val="宋体"/>
        <charset val="134"/>
      </rPr>
      <t>社会救助工作经费10万（</t>
    </r>
    <r>
      <rPr>
        <sz val="10"/>
        <color rgb="FFFF0000"/>
        <rFont val="宋体"/>
        <charset val="134"/>
      </rPr>
      <t>按低保五保人数15元/人）,</t>
    </r>
  </si>
  <si>
    <t xml:space="preserve">       行政区划和地名管理</t>
  </si>
  <si>
    <r>
      <rPr>
        <sz val="10"/>
        <rFont val="宋体"/>
        <charset val="134"/>
      </rPr>
      <t>地名管理经费36万元</t>
    </r>
    <r>
      <rPr>
        <sz val="10"/>
        <color indexed="10"/>
        <rFont val="宋体"/>
        <charset val="134"/>
      </rPr>
      <t>(其中:第二次地名普查经费25万元,2016年涞源镇区图11万),</t>
    </r>
    <r>
      <rPr>
        <sz val="10"/>
        <color indexed="12"/>
        <rFont val="宋体"/>
        <charset val="134"/>
      </rPr>
      <t>冀财社（2014）229号第二次全国地名普查补助12万元,</t>
    </r>
  </si>
  <si>
    <r>
      <rPr>
        <sz val="10"/>
        <color rgb="FF0000FF"/>
        <rFont val="宋体"/>
        <charset val="134"/>
      </rPr>
      <t>地名管理经费30万元</t>
    </r>
    <r>
      <rPr>
        <sz val="10"/>
        <color rgb="FFFF0000"/>
        <rFont val="宋体"/>
        <charset val="134"/>
      </rPr>
      <t>(其中:地名词典编纂、地名设标、2016版涞源政区图、第二次全国地名普查配套经费),</t>
    </r>
  </si>
  <si>
    <t xml:space="preserve">       基层政权和社区建设</t>
  </si>
  <si>
    <t xml:space="preserve">       其他民政管理事务</t>
  </si>
  <si>
    <r>
      <rPr>
        <sz val="10"/>
        <rFont val="宋体"/>
        <charset val="134"/>
      </rPr>
      <t>乡镇民政专项10.4万</t>
    </r>
    <r>
      <rPr>
        <sz val="10"/>
        <color indexed="10"/>
        <rFont val="宋体"/>
        <charset val="134"/>
      </rPr>
      <t>（转移支付按当时农业人口20.8万人*0.5元）。</t>
    </r>
    <r>
      <rPr>
        <sz val="10"/>
        <rFont val="宋体"/>
        <charset val="134"/>
      </rPr>
      <t>埋无名尸及收容谴送保健津贴2万，</t>
    </r>
  </si>
  <si>
    <r>
      <rPr>
        <sz val="10"/>
        <rFont val="宋体"/>
        <charset val="134"/>
      </rPr>
      <t>乡镇民政专项11.1万</t>
    </r>
    <r>
      <rPr>
        <sz val="10"/>
        <color indexed="10"/>
        <rFont val="宋体"/>
        <charset val="134"/>
      </rPr>
      <t>（转移支付按当时农业人口22.17万人*0.5元）。</t>
    </r>
    <r>
      <rPr>
        <sz val="10"/>
        <rFont val="宋体"/>
        <charset val="134"/>
      </rPr>
      <t>埋无名尸及收容谴送保健津贴2万，弃婴抚养费18.9万元【(</t>
    </r>
    <r>
      <rPr>
        <sz val="10"/>
        <color indexed="10"/>
        <rFont val="宋体"/>
        <charset val="134"/>
      </rPr>
      <t>散养700元/月*150人+集中供养30人*1150元/人*12个月*50%)-(180人*300元*12个月=64.8万</t>
    </r>
    <r>
      <rPr>
        <sz val="10"/>
        <rFont val="宋体"/>
        <charset val="134"/>
      </rPr>
      <t>)】</t>
    </r>
  </si>
  <si>
    <r>
      <rPr>
        <sz val="10"/>
        <color rgb="FF0000FF"/>
        <rFont val="宋体"/>
        <charset val="134"/>
      </rPr>
      <t>乡镇民政专项11.1万</t>
    </r>
    <r>
      <rPr>
        <sz val="10"/>
        <color indexed="10"/>
        <rFont val="宋体"/>
        <charset val="134"/>
      </rPr>
      <t>（转移支付按当时农业人口22.17万人*0.5元）。</t>
    </r>
    <r>
      <rPr>
        <sz val="10"/>
        <color rgb="FF0000FF"/>
        <rFont val="宋体"/>
        <charset val="134"/>
      </rPr>
      <t>埋无名尸及收容谴送保健津贴2万，农村住房保险28.49万元</t>
    </r>
    <r>
      <rPr>
        <sz val="10"/>
        <color rgb="FF0070C0"/>
        <rFont val="宋体"/>
        <charset val="134"/>
      </rPr>
      <t>（</t>
    </r>
    <r>
      <rPr>
        <sz val="10"/>
        <color rgb="FFFF0000"/>
        <rFont val="宋体"/>
        <charset val="134"/>
      </rPr>
      <t>农房71227户x8元＝56.9816万元*50%</t>
    </r>
    <r>
      <rPr>
        <sz val="10"/>
        <color rgb="FF0070C0"/>
        <rFont val="宋体"/>
        <charset val="134"/>
      </rPr>
      <t>），</t>
    </r>
    <r>
      <rPr>
        <sz val="10"/>
        <color rgb="FF0000FF"/>
        <rFont val="宋体"/>
        <charset val="134"/>
      </rPr>
      <t>一元民生保险30万元，</t>
    </r>
  </si>
  <si>
    <t>民政局政府购买社会救助服务(劳务派遣人员工资)110万元,</t>
  </si>
  <si>
    <t xml:space="preserve">     行政事业单位离退休</t>
  </si>
  <si>
    <t xml:space="preserve">       归口管理的行政单位离退休</t>
  </si>
  <si>
    <t xml:space="preserve">       事业单位离退休</t>
  </si>
  <si>
    <t xml:space="preserve">       离退休人员管理机构</t>
  </si>
  <si>
    <r>
      <rPr>
        <sz val="10"/>
        <rFont val="宋体"/>
        <charset val="134"/>
      </rPr>
      <t>老干部活动经费5万</t>
    </r>
    <r>
      <rPr>
        <sz val="10"/>
        <color indexed="10"/>
        <rFont val="宋体"/>
        <charset val="134"/>
      </rPr>
      <t>（老干部宣传队购买演出服装30套*100元=0.3万；音乐器材：二胡10把*400元=0.4万，大提琴1个*0.15万=0.15万，笛子5个*200元=0.1万，手风琴1个*0.3万=0.3万，扬琴1个*0.2万=0.2万；台球案子2个*0.2万=0.4万；老干部活动奖品0.9万；老干部工作会议2.25万。），</t>
    </r>
    <r>
      <rPr>
        <sz val="10"/>
        <rFont val="宋体"/>
        <charset val="134"/>
      </rPr>
      <t>任过副县级及其以上离退休老干部体检费3.2万</t>
    </r>
    <r>
      <rPr>
        <sz val="10"/>
        <color indexed="10"/>
        <rFont val="宋体"/>
        <charset val="134"/>
      </rPr>
      <t>（35人*924元）,</t>
    </r>
    <r>
      <rPr>
        <sz val="10"/>
        <rFont val="宋体"/>
        <charset val="134"/>
      </rPr>
      <t>重阳节及春节慰问老干部4.5万</t>
    </r>
    <r>
      <rPr>
        <sz val="10"/>
        <color indexed="10"/>
        <rFont val="宋体"/>
        <charset val="134"/>
      </rPr>
      <t>（慰问副县级以上实职离退休干部和老干部局离退休干部，重阳节走访开展表彰活动，举办球类比赛文艺联欢等一系列活动经费），</t>
    </r>
    <r>
      <rPr>
        <sz val="10"/>
        <rFont val="宋体"/>
        <charset val="134"/>
      </rPr>
      <t>离退休干部特困救助5万</t>
    </r>
    <r>
      <rPr>
        <sz val="10"/>
        <color indexed="10"/>
        <rFont val="宋体"/>
        <charset val="134"/>
      </rPr>
      <t>（特困离退休人员83人*600元救助），</t>
    </r>
    <r>
      <rPr>
        <sz val="10"/>
        <rFont val="宋体"/>
        <charset val="134"/>
      </rPr>
      <t>安装燃煤锅炉脱硫除尘设施经费3万，科级退休干部体检费17.91万元</t>
    </r>
    <r>
      <rPr>
        <sz val="10"/>
        <color indexed="10"/>
        <rFont val="宋体"/>
        <charset val="134"/>
      </rPr>
      <t>（450人*398元）；</t>
    </r>
    <r>
      <rPr>
        <sz val="10"/>
        <rFont val="宋体"/>
        <charset val="134"/>
      </rPr>
      <t>选聘老干部协管员经费3.6万</t>
    </r>
    <r>
      <rPr>
        <sz val="10"/>
        <color indexed="10"/>
        <rFont val="宋体"/>
        <charset val="134"/>
      </rPr>
      <t>（30名*100元*12月）。</t>
    </r>
  </si>
  <si>
    <r>
      <rPr>
        <sz val="10"/>
        <rFont val="宋体"/>
        <charset val="134"/>
      </rPr>
      <t>老干部活动经费5万</t>
    </r>
    <r>
      <rPr>
        <sz val="10"/>
        <color indexed="10"/>
        <rFont val="宋体"/>
        <charset val="134"/>
      </rPr>
      <t>（老干部宣传队购买演出服装30套*100元=0.3万；音乐器材：二胡10把*400元=0.4万，大提琴1个*0.15万=0.15万，笛子5个*200元=0.1万，手风琴1个*0.3万=0.3万，扬琴1个*0.2万=0.2万；台球案子2个*0.2万=0.4万；老干部活动奖品0.9万；老干部工作会议2.25万。），</t>
    </r>
    <r>
      <rPr>
        <sz val="10"/>
        <rFont val="宋体"/>
        <charset val="134"/>
      </rPr>
      <t>任过副县级及其以上离退休老干部体检费2.4万</t>
    </r>
    <r>
      <rPr>
        <sz val="10"/>
        <color indexed="10"/>
        <rFont val="宋体"/>
        <charset val="134"/>
      </rPr>
      <t>（26人*924元）,</t>
    </r>
    <r>
      <rPr>
        <sz val="10"/>
        <rFont val="宋体"/>
        <charset val="134"/>
      </rPr>
      <t>春节慰问老干部及遗属1.6万</t>
    </r>
    <r>
      <rPr>
        <sz val="10"/>
        <color indexed="10"/>
        <rFont val="宋体"/>
        <charset val="134"/>
      </rPr>
      <t>（慰问副县级以上实职离退休干部和老干部局离退休干部)，</t>
    </r>
    <r>
      <rPr>
        <sz val="10"/>
        <rFont val="宋体"/>
        <charset val="134"/>
      </rPr>
      <t>重阳节老干部工作会议1.6</t>
    </r>
    <r>
      <rPr>
        <sz val="10"/>
        <color indexed="10"/>
        <rFont val="宋体"/>
        <charset val="134"/>
      </rPr>
      <t>(重阳节会议费及走访开展表彰，举办球类比赛文艺联欢等一系列活动经费），</t>
    </r>
    <r>
      <rPr>
        <sz val="10"/>
        <rFont val="宋体"/>
        <charset val="134"/>
      </rPr>
      <t>离退休干部特困救助5万</t>
    </r>
    <r>
      <rPr>
        <sz val="10"/>
        <color indexed="10"/>
        <rFont val="宋体"/>
        <charset val="134"/>
      </rPr>
      <t>（特困离退休人员83人*600元救助），</t>
    </r>
    <r>
      <rPr>
        <sz val="10"/>
        <rFont val="宋体"/>
        <charset val="134"/>
      </rPr>
      <t>科级退休干部体检费18.5万元</t>
    </r>
    <r>
      <rPr>
        <sz val="10"/>
        <color indexed="10"/>
        <rFont val="宋体"/>
        <charset val="134"/>
      </rPr>
      <t>（465人*398元）。</t>
    </r>
    <r>
      <rPr>
        <sz val="10"/>
        <rFont val="宋体"/>
        <charset val="134"/>
      </rPr>
      <t>关心下一代及老促会工作经费4万元</t>
    </r>
    <r>
      <rPr>
        <sz val="10"/>
        <color indexed="10"/>
        <rFont val="宋体"/>
        <charset val="134"/>
      </rPr>
      <t>,</t>
    </r>
  </si>
  <si>
    <r>
      <rPr>
        <sz val="10"/>
        <color rgb="FF0000FF"/>
        <rFont val="宋体"/>
        <charset val="134"/>
      </rPr>
      <t>老干部活动经费5万</t>
    </r>
    <r>
      <rPr>
        <sz val="10"/>
        <color rgb="FFFF0000"/>
        <rFont val="宋体"/>
        <charset val="134"/>
      </rPr>
      <t>（老干部宣传队购买演出服装30套*100元=0.3万；音乐器材：二胡10把*400元=0.4万，大提琴1个*0.15万=0.15万，笛子5个*200元=0.1万，手风琴1个*0.3万=0.3万，扬琴1个*0.2万=0.2万；台球案子2个*0.2万=0.4万；老干部活动奖品0.9万；老干部工作会议2.25万。），</t>
    </r>
    <r>
      <rPr>
        <sz val="10"/>
        <color rgb="FF0000FF"/>
        <rFont val="宋体"/>
        <charset val="134"/>
      </rPr>
      <t>任过副县级及其以上离退休老干部体检费2.6万</t>
    </r>
    <r>
      <rPr>
        <sz val="10"/>
        <color rgb="FFFF0000"/>
        <rFont val="宋体"/>
        <charset val="134"/>
      </rPr>
      <t>（28人*924元）,</t>
    </r>
    <r>
      <rPr>
        <sz val="10"/>
        <color rgb="FF0000FF"/>
        <rFont val="宋体"/>
        <charset val="134"/>
      </rPr>
      <t>春节慰问老干部及遗属1.6万</t>
    </r>
    <r>
      <rPr>
        <sz val="10"/>
        <color rgb="FFFF0000"/>
        <rFont val="宋体"/>
        <charset val="134"/>
      </rPr>
      <t>（慰问副县级以上实职离退休干部和老干部局离退休干部)，</t>
    </r>
    <r>
      <rPr>
        <sz val="10"/>
        <color rgb="FF0000FF"/>
        <rFont val="宋体"/>
        <charset val="134"/>
      </rPr>
      <t>重阳节老干部工作会议1.6</t>
    </r>
    <r>
      <rPr>
        <sz val="10"/>
        <color rgb="FFFF0000"/>
        <rFont val="宋体"/>
        <charset val="134"/>
      </rPr>
      <t>(重阳节会议费及走访开展表彰，举办球类比赛文艺联欢等一系列活动经费），</t>
    </r>
    <r>
      <rPr>
        <sz val="10"/>
        <color rgb="FF0000FF"/>
        <rFont val="宋体"/>
        <charset val="134"/>
      </rPr>
      <t>离退休干部特困救助5万</t>
    </r>
    <r>
      <rPr>
        <sz val="10"/>
        <color rgb="FFFF0000"/>
        <rFont val="宋体"/>
        <charset val="134"/>
      </rPr>
      <t>（特困离退休人员83人*600元救助），</t>
    </r>
    <r>
      <rPr>
        <sz val="10"/>
        <color rgb="FF0000FF"/>
        <rFont val="宋体"/>
        <charset val="134"/>
      </rPr>
      <t>科级退休干部体检费21.09万元</t>
    </r>
    <r>
      <rPr>
        <sz val="10"/>
        <color rgb="FFFF0000"/>
        <rFont val="宋体"/>
        <charset val="134"/>
      </rPr>
      <t>（530人*398元）。</t>
    </r>
    <r>
      <rPr>
        <sz val="10"/>
        <color rgb="FF0000FF"/>
        <rFont val="宋体"/>
        <charset val="134"/>
      </rPr>
      <t>关心下一代及老促会工作经费10万元</t>
    </r>
    <r>
      <rPr>
        <sz val="10"/>
        <color rgb="FFFF0000"/>
        <rFont val="宋体"/>
        <charset val="134"/>
      </rPr>
      <t>,</t>
    </r>
  </si>
  <si>
    <t xml:space="preserve">       未归口管理的行政单位离退休</t>
  </si>
  <si>
    <t xml:space="preserve">       机关事业单位基本养老保险缴费支出</t>
  </si>
  <si>
    <t xml:space="preserve">       机关事业单位职业年金缴费支出</t>
  </si>
  <si>
    <t xml:space="preserve">       对机关事业单位基本养保险基金的补助</t>
  </si>
  <si>
    <t xml:space="preserve">       其他行政事业单位离退休支出</t>
  </si>
  <si>
    <t xml:space="preserve">     就业补助</t>
  </si>
  <si>
    <t xml:space="preserve">       就业创业服务补贴</t>
  </si>
  <si>
    <t xml:space="preserve">       职业培训补贴</t>
  </si>
  <si>
    <t xml:space="preserve">       社会保险补贴</t>
  </si>
  <si>
    <t xml:space="preserve">       公益性岗位补贴</t>
  </si>
  <si>
    <r>
      <rPr>
        <sz val="10"/>
        <rFont val="宋体"/>
        <charset val="134"/>
      </rPr>
      <t>涞钢涞铜公益性岗位补差1554.15万</t>
    </r>
    <r>
      <rPr>
        <sz val="10"/>
        <color indexed="10"/>
        <rFont val="宋体"/>
        <charset val="134"/>
      </rPr>
      <t>（2014年社保补贴678.46万、岗位补贴支出875.69万，）,</t>
    </r>
  </si>
  <si>
    <r>
      <rPr>
        <sz val="10"/>
        <rFont val="宋体"/>
        <charset val="134"/>
      </rPr>
      <t>涞钢涞铜待岗人员生活补贴1612万元(</t>
    </r>
    <r>
      <rPr>
        <sz val="10"/>
        <color indexed="10"/>
        <rFont val="宋体"/>
        <charset val="134"/>
      </rPr>
      <t>2016年待岗生活费112万/月*12个月=1353万元,医疗保险1165人*2312元*8%*12个月=258.57万元</t>
    </r>
    <r>
      <rPr>
        <sz val="10"/>
        <rFont val="宋体"/>
        <charset val="134"/>
      </rPr>
      <t>),涞钢涞铜由4050人员转入公益性岗位个负担保险3.6万(</t>
    </r>
    <r>
      <rPr>
        <sz val="10"/>
        <color indexed="10"/>
        <rFont val="宋体"/>
        <charset val="134"/>
      </rPr>
      <t>11人*232.04元*12个月=3.6万元</t>
    </r>
    <r>
      <rPr>
        <sz val="10"/>
        <rFont val="宋体"/>
        <charset val="134"/>
      </rPr>
      <t>),涞钢涞铜"40、50"等退人员生活费和保险4.34万元（</t>
    </r>
    <r>
      <rPr>
        <sz val="10"/>
        <color indexed="10"/>
        <rFont val="宋体"/>
        <charset val="134"/>
      </rPr>
      <t>3人生活补贴1.34万,保险3万</t>
    </r>
    <r>
      <rPr>
        <sz val="10"/>
        <rFont val="宋体"/>
        <charset val="134"/>
      </rPr>
      <t>），涞钢涞铜破产安置人员间断医疗保险150万元（</t>
    </r>
    <r>
      <rPr>
        <sz val="10"/>
        <color indexed="10"/>
        <rFont val="宋体"/>
        <charset val="134"/>
      </rPr>
      <t>财政已提意见领导已批复</t>
    </r>
    <r>
      <rPr>
        <sz val="10"/>
        <rFont val="宋体"/>
        <charset val="134"/>
      </rPr>
      <t>）。</t>
    </r>
  </si>
  <si>
    <r>
      <rPr>
        <sz val="10"/>
        <color rgb="FF0000FF"/>
        <rFont val="宋体"/>
        <charset val="134"/>
      </rPr>
      <t>涞钢涞铜待岗人员生活补贴1826.16万元</t>
    </r>
    <r>
      <rPr>
        <sz val="10"/>
        <rFont val="宋体"/>
        <charset val="134"/>
      </rPr>
      <t>(</t>
    </r>
    <r>
      <rPr>
        <sz val="10"/>
        <color rgb="FFCC00CC"/>
        <rFont val="宋体"/>
        <charset val="134"/>
      </rPr>
      <t>此款1月17日已拨1月份128.064万元，</t>
    </r>
    <r>
      <rPr>
        <sz val="10"/>
        <color rgb="FFFF0000"/>
        <rFont val="宋体"/>
        <charset val="134"/>
      </rPr>
      <t>2017年待岗生活费1158人*1104元*12个月=1534.12万元,医疗保险1158人*2627元*8%*12个月=292.04万元</t>
    </r>
    <r>
      <rPr>
        <sz val="10"/>
        <rFont val="宋体"/>
        <charset val="134"/>
      </rPr>
      <t>),</t>
    </r>
    <r>
      <rPr>
        <sz val="10"/>
        <color rgb="FF0000FF"/>
        <rFont val="宋体"/>
        <charset val="134"/>
      </rPr>
      <t>涞钢涞铜由4050人员转入公益性岗位个负担保险3.6万</t>
    </r>
    <r>
      <rPr>
        <sz val="10"/>
        <rFont val="宋体"/>
        <charset val="134"/>
      </rPr>
      <t>(</t>
    </r>
    <r>
      <rPr>
        <sz val="10"/>
        <color rgb="FFFF0000"/>
        <rFont val="宋体"/>
        <charset val="134"/>
      </rPr>
      <t>11人*232.04元*12个月=3.6万元</t>
    </r>
    <r>
      <rPr>
        <sz val="10"/>
        <rFont val="宋体"/>
        <charset val="134"/>
      </rPr>
      <t>),</t>
    </r>
    <r>
      <rPr>
        <sz val="10"/>
        <color rgb="FF0000FF"/>
        <rFont val="宋体"/>
        <charset val="134"/>
      </rPr>
      <t>涞钢涞铜"40、50"等退人员生活费和保险4.79万元</t>
    </r>
    <r>
      <rPr>
        <sz val="10"/>
        <rFont val="宋体"/>
        <charset val="134"/>
      </rPr>
      <t>（</t>
    </r>
    <r>
      <rPr>
        <sz val="10"/>
        <color rgb="FFFF0000"/>
        <rFont val="宋体"/>
        <charset val="134"/>
      </rPr>
      <t>3人生活补贴1.41万,保险3.38万</t>
    </r>
    <r>
      <rPr>
        <sz val="10"/>
        <rFont val="宋体"/>
        <charset val="134"/>
      </rPr>
      <t>）。</t>
    </r>
    <r>
      <rPr>
        <sz val="10"/>
        <color rgb="FF0000FF"/>
        <rFont val="宋体"/>
        <charset val="134"/>
      </rPr>
      <t>补交到期退休人员的养老保险175万元</t>
    </r>
    <r>
      <rPr>
        <sz val="10"/>
        <color theme="8"/>
        <rFont val="宋体"/>
        <charset val="134"/>
      </rPr>
      <t>（</t>
    </r>
    <r>
      <rPr>
        <sz val="10"/>
        <color rgb="FFCC00CC"/>
        <rFont val="宋体"/>
        <charset val="134"/>
      </rPr>
      <t>此款1月17日已拨7.5万元，</t>
    </r>
    <r>
      <rPr>
        <sz val="10"/>
        <color rgb="FFFF0000"/>
        <rFont val="宋体"/>
        <charset val="134"/>
      </rPr>
      <t>预计25人*7万</t>
    </r>
    <r>
      <rPr>
        <sz val="10"/>
        <color theme="8"/>
        <rFont val="宋体"/>
        <charset val="134"/>
      </rPr>
      <t>）。</t>
    </r>
  </si>
  <si>
    <t xml:space="preserve">       职业技能鉴定补贴</t>
  </si>
  <si>
    <t xml:space="preserve">       其他就业补助支出</t>
  </si>
  <si>
    <r>
      <rPr>
        <sz val="10"/>
        <color rgb="FF0000FF"/>
        <rFont val="宋体"/>
        <charset val="134"/>
      </rPr>
      <t>解决涞钢涞铜破产管理人聘用人员2016年9-12月工资及支付涞铜部分职工经济补偿金21.6万元（</t>
    </r>
    <r>
      <rPr>
        <sz val="10"/>
        <color rgb="FFC60ABD"/>
        <rFont val="宋体"/>
        <charset val="134"/>
      </rPr>
      <t>此款1.22日已拨</t>
    </r>
    <r>
      <rPr>
        <sz val="10"/>
        <color rgb="FF0000FF"/>
        <rFont val="宋体"/>
        <charset val="134"/>
      </rPr>
      <t>）。解决涞钢涞铜社区聘用人员2016年9-12月工资18.72万元（</t>
    </r>
    <r>
      <rPr>
        <sz val="10"/>
        <color rgb="FFC60ABD"/>
        <rFont val="宋体"/>
        <charset val="134"/>
      </rPr>
      <t>此款1.22日已拨</t>
    </r>
    <r>
      <rPr>
        <sz val="10"/>
        <color rgb="FF0000FF"/>
        <rFont val="宋体"/>
        <charset val="134"/>
      </rPr>
      <t>）。</t>
    </r>
  </si>
  <si>
    <t xml:space="preserve">     抚恤</t>
  </si>
  <si>
    <t xml:space="preserve">       死亡抚恤</t>
  </si>
  <si>
    <r>
      <rPr>
        <sz val="10"/>
        <rFont val="宋体"/>
        <charset val="134"/>
      </rPr>
      <t>死亡抚恤费330万元</t>
    </r>
    <r>
      <rPr>
        <sz val="10"/>
        <color indexed="10"/>
        <rFont val="宋体"/>
        <charset val="134"/>
      </rPr>
      <t>（按照现行标准死亡人员抚恤金每人40个月标准工资和上年度全国城镇居民人均可支配收入的两倍43620元，每人按11万元测算，每年预计30名即30人*11万元=330万元）。</t>
    </r>
  </si>
  <si>
    <r>
      <rPr>
        <sz val="10"/>
        <rFont val="宋体"/>
        <charset val="134"/>
      </rPr>
      <t>死亡抚恤费180万元</t>
    </r>
    <r>
      <rPr>
        <sz val="10"/>
        <color indexed="10"/>
        <rFont val="宋体"/>
        <charset val="134"/>
      </rPr>
      <t>（按照现行标准死亡人员抚恤金每人40个月标准工资和上年度全国城镇居民人均可支配收入的两倍43620元，每人按11万元测算，每年21人*11万元=230万元）。</t>
    </r>
    <r>
      <rPr>
        <sz val="10"/>
        <rFont val="宋体"/>
        <charset val="134"/>
      </rPr>
      <t>原涞钢涞铜工亡遗属抚恤费50.34万元(</t>
    </r>
    <r>
      <rPr>
        <sz val="10"/>
        <color indexed="10"/>
        <rFont val="宋体"/>
        <charset val="134"/>
      </rPr>
      <t>配偶25人*1108.47元*12月=332541元,其他人员8人*906.05元*12=86980.8元,预计20%提标8.39万),</t>
    </r>
    <r>
      <rPr>
        <sz val="10"/>
        <color indexed="12"/>
        <rFont val="宋体"/>
        <charset val="134"/>
      </rPr>
      <t>冀财社（2014）100号2014年中央零散烈士纪念设施管理保护补助23万元,</t>
    </r>
  </si>
  <si>
    <r>
      <rPr>
        <sz val="10"/>
        <color rgb="FF0000FF"/>
        <rFont val="宋体"/>
        <charset val="134"/>
      </rPr>
      <t>死亡抚恤费180万元</t>
    </r>
    <r>
      <rPr>
        <sz val="10"/>
        <color indexed="10"/>
        <rFont val="宋体"/>
        <charset val="134"/>
      </rPr>
      <t>（按照现行标准死亡人员抚恤金每人40个月标准工资和上年度全国城镇居民人均可支配收入的两倍43620元，每人按11万元测算，每年21人*11万元=230万元）。</t>
    </r>
    <r>
      <rPr>
        <sz val="10"/>
        <color rgb="FF0000FF"/>
        <rFont val="宋体"/>
        <charset val="134"/>
      </rPr>
      <t>原涞钢涞铜工亡遗属抚恤费44.26万元</t>
    </r>
    <r>
      <rPr>
        <sz val="10"/>
        <rFont val="宋体"/>
        <charset val="134"/>
      </rPr>
      <t>(</t>
    </r>
    <r>
      <rPr>
        <sz val="10"/>
        <color rgb="FFFF0000"/>
        <rFont val="宋体"/>
        <charset val="134"/>
      </rPr>
      <t>配偶22人×1108.47元×12月=29.27万</t>
    </r>
    <r>
      <rPr>
        <sz val="10"/>
        <color indexed="10"/>
        <rFont val="宋体"/>
        <charset val="134"/>
      </rPr>
      <t>元,其他7人×906.05元×12月=7.61元,预计20%提标7.38万),</t>
    </r>
  </si>
  <si>
    <t>死亡抚恤费-23万元,涞钢涞铜赵伟家属抚恤金-7.12万元,</t>
  </si>
  <si>
    <t xml:space="preserve">       伤残抚恤</t>
  </si>
  <si>
    <t xml:space="preserve">       在乡复员、退伍军人生活补助</t>
  </si>
  <si>
    <r>
      <rPr>
        <sz val="10"/>
        <color rgb="FF0000FF"/>
        <rFont val="宋体"/>
        <charset val="134"/>
      </rPr>
      <t>解“三难”20万元</t>
    </r>
    <r>
      <rPr>
        <sz val="10"/>
        <color indexed="10"/>
        <rFont val="宋体"/>
        <charset val="134"/>
      </rPr>
      <t>（老复员军人、烈属、伤残解决生活难、就医难、住房难），</t>
    </r>
  </si>
  <si>
    <t xml:space="preserve">       优抚事业单位支出</t>
  </si>
  <si>
    <r>
      <rPr>
        <sz val="10"/>
        <rFont val="宋体"/>
        <charset val="134"/>
      </rPr>
      <t>烈士纪念物建筑物维修1万,老人过节慰问费3万，老人服装费2万，老人生活用品0.5万，老人药费6万，老人伙食费14.04万</t>
    </r>
    <r>
      <rPr>
        <sz val="10"/>
        <color indexed="10"/>
        <rFont val="宋体"/>
        <charset val="134"/>
      </rPr>
      <t>（30人*390元*12月），</t>
    </r>
    <r>
      <rPr>
        <sz val="10"/>
        <rFont val="宋体"/>
        <charset val="134"/>
      </rPr>
      <t>特行津贴及临时工资4万；</t>
    </r>
  </si>
  <si>
    <r>
      <rPr>
        <sz val="10"/>
        <rFont val="宋体"/>
        <charset val="134"/>
      </rPr>
      <t>烈士陵园管理经费1万,老人过节慰问费3万，老人服装费2万，老人生活用品0.5万，老人药费6万，老人伙食费18.72万</t>
    </r>
    <r>
      <rPr>
        <sz val="10"/>
        <color indexed="10"/>
        <rFont val="宋体"/>
        <charset val="134"/>
      </rPr>
      <t>（40人*390元*12月），</t>
    </r>
    <r>
      <rPr>
        <sz val="10"/>
        <rFont val="宋体"/>
        <charset val="134"/>
      </rPr>
      <t>特行津贴及临时工资4万；光荣院自收自支人员工资25万元</t>
    </r>
    <r>
      <rPr>
        <sz val="10"/>
        <color indexed="12"/>
        <rFont val="宋体"/>
        <charset val="134"/>
      </rPr>
      <t>(</t>
    </r>
    <r>
      <rPr>
        <sz val="10"/>
        <color indexed="10"/>
        <rFont val="宋体"/>
        <charset val="134"/>
      </rPr>
      <t>8人月工资20035元*12月+月各项保险4437元*12个月=29.32*85%)</t>
    </r>
  </si>
  <si>
    <r>
      <rPr>
        <sz val="10"/>
        <color rgb="FF0000FF"/>
        <rFont val="宋体"/>
        <charset val="134"/>
      </rPr>
      <t>烈士陵园管理经费1万,老人过节慰问费3万，老人服装费2万</t>
    </r>
    <r>
      <rPr>
        <sz val="10"/>
        <rFont val="宋体"/>
        <charset val="134"/>
      </rPr>
      <t>，</t>
    </r>
    <r>
      <rPr>
        <sz val="10"/>
        <color rgb="FF0000FF"/>
        <rFont val="宋体"/>
        <charset val="134"/>
      </rPr>
      <t>老人生活用品0.5万</t>
    </r>
    <r>
      <rPr>
        <sz val="10"/>
        <rFont val="宋体"/>
        <charset val="134"/>
      </rPr>
      <t>，</t>
    </r>
    <r>
      <rPr>
        <sz val="10"/>
        <color rgb="FF0000FF"/>
        <rFont val="宋体"/>
        <charset val="134"/>
      </rPr>
      <t>老人药费6万</t>
    </r>
    <r>
      <rPr>
        <sz val="10"/>
        <rFont val="宋体"/>
        <charset val="134"/>
      </rPr>
      <t>，</t>
    </r>
    <r>
      <rPr>
        <sz val="10"/>
        <color rgb="FF0000FF"/>
        <rFont val="宋体"/>
        <charset val="134"/>
      </rPr>
      <t>老人伙食费18.72万</t>
    </r>
    <r>
      <rPr>
        <sz val="10"/>
        <color rgb="FFFF0000"/>
        <rFont val="宋体"/>
        <charset val="134"/>
      </rPr>
      <t>，</t>
    </r>
    <r>
      <rPr>
        <sz val="10"/>
        <color rgb="FF0000FF"/>
        <rFont val="宋体"/>
        <charset val="134"/>
      </rPr>
      <t>特行津贴及临时工资4万</t>
    </r>
    <r>
      <rPr>
        <sz val="10"/>
        <rFont val="宋体"/>
        <charset val="134"/>
      </rPr>
      <t>；</t>
    </r>
    <r>
      <rPr>
        <sz val="10"/>
        <color rgb="FF0000FF"/>
        <rFont val="宋体"/>
        <charset val="134"/>
      </rPr>
      <t>光荣院自收自支人员工资25万元(</t>
    </r>
    <r>
      <rPr>
        <sz val="10"/>
        <color rgb="FFFF0000"/>
        <rFont val="宋体"/>
        <charset val="134"/>
      </rPr>
      <t>8人月工资20035元*12月+月各项保险4437元*12个月=29.32*85%)</t>
    </r>
  </si>
  <si>
    <t xml:space="preserve">       义务兵优待</t>
  </si>
  <si>
    <r>
      <rPr>
        <sz val="10"/>
        <rFont val="宋体"/>
        <charset val="134"/>
      </rPr>
      <t>农村现役军人优待金（转移支付）70.7万</t>
    </r>
    <r>
      <rPr>
        <sz val="10"/>
        <color indexed="10"/>
        <rFont val="宋体"/>
        <charset val="134"/>
      </rPr>
      <t>（按上年当地农民人均纯收入3500元*202人），</t>
    </r>
    <r>
      <rPr>
        <sz val="10"/>
        <rFont val="宋体"/>
        <charset val="134"/>
      </rPr>
      <t>非农业现役军人优待124.8万</t>
    </r>
    <r>
      <rPr>
        <sz val="10"/>
        <color indexed="10"/>
        <rFont val="宋体"/>
        <charset val="134"/>
      </rPr>
      <t>（冀民(2012)98号文件规定,2013年涞源最低工资标准1040元/月即1040元*100人*12=124.8万），</t>
    </r>
  </si>
  <si>
    <r>
      <rPr>
        <sz val="10"/>
        <rFont val="宋体"/>
        <charset val="134"/>
      </rPr>
      <t>农村现役军人优待金（转移支付）77.8万</t>
    </r>
    <r>
      <rPr>
        <sz val="10"/>
        <color indexed="10"/>
        <rFont val="宋体"/>
        <charset val="134"/>
      </rPr>
      <t>（按上年当地农民人均纯收入4800元*260人=124.8万元,减上级专款47万），</t>
    </r>
    <r>
      <rPr>
        <sz val="10"/>
        <rFont val="宋体"/>
        <charset val="134"/>
      </rPr>
      <t>非农业现役军人优待63.35万</t>
    </r>
    <r>
      <rPr>
        <sz val="10"/>
        <color indexed="10"/>
        <rFont val="宋体"/>
        <charset val="134"/>
      </rPr>
      <t>（冀民(2012)98号文件规定,2014年涞源最低工资标准1210元/月即1210元*76人*12=110.35万,减预计上级专款47万），</t>
    </r>
  </si>
  <si>
    <r>
      <rPr>
        <sz val="10"/>
        <color rgb="FF0000FF"/>
        <rFont val="宋体"/>
        <charset val="134"/>
      </rPr>
      <t>农村义务兵优待金76.5万</t>
    </r>
    <r>
      <rPr>
        <sz val="10"/>
        <color indexed="10"/>
        <rFont val="宋体"/>
        <charset val="134"/>
      </rPr>
      <t>（按上年当地农民人均纯收入5842元*220人=128.5万元,减上级专款52万），</t>
    </r>
    <r>
      <rPr>
        <sz val="10"/>
        <color rgb="FF0000FF"/>
        <rFont val="宋体"/>
        <charset val="134"/>
      </rPr>
      <t>城镇义务兵优待80.48万</t>
    </r>
    <r>
      <rPr>
        <sz val="10"/>
        <color indexed="10"/>
        <rFont val="宋体"/>
        <charset val="134"/>
      </rPr>
      <t>（冀民(2012)98号文件规定,2015年涞源最低工资标准1380元/月即1380元*80人*12=132.48万,减预计上级专款52万），</t>
    </r>
    <r>
      <rPr>
        <sz val="10"/>
        <color rgb="FF0000FF"/>
        <rFont val="宋体"/>
        <charset val="134"/>
      </rPr>
      <t>大学生入伍补贴44万元</t>
    </r>
    <r>
      <rPr>
        <sz val="10"/>
        <color indexed="10"/>
        <rFont val="宋体"/>
        <charset val="134"/>
      </rPr>
      <t>（22人*2万），</t>
    </r>
  </si>
  <si>
    <t xml:space="preserve">       农村籍退役士兵老年生活补助</t>
  </si>
  <si>
    <t xml:space="preserve">       其他优抚支出</t>
  </si>
  <si>
    <r>
      <rPr>
        <sz val="10"/>
        <rFont val="宋体"/>
        <charset val="134"/>
      </rPr>
      <t>建国前农村老党员生活补贴县配套57.43万</t>
    </r>
    <r>
      <rPr>
        <sz val="10"/>
        <color indexed="10"/>
        <rFont val="宋体"/>
        <charset val="134"/>
      </rPr>
      <t>（1、抗日战争时期入党的老党员有227名，所需补贴（227*430*12*22.25%）+227*200=306018.7元；2、解放战争时期入党老党员有231名，所需补贴（231*350*12*22.25%）+231*150=250519.5元 ；3、享受优抚的老党员有76名，所需补贴（76*50*12*22.25%）+76*100=17746元，合计：2274770元，需财政配套574284元（根据冀组通（2009）40号文，农村老党员生活补贴分担比例：中央省市县财政分担89%，党费分担11%，其中：89%部分里的75%由中央省市负担，89%部分里的25%由县财政负担），</t>
    </r>
  </si>
  <si>
    <r>
      <rPr>
        <sz val="10"/>
        <rFont val="宋体"/>
        <charset val="134"/>
      </rPr>
      <t>建国前农村老党员生活补贴县配套70.64万</t>
    </r>
    <r>
      <rPr>
        <sz val="10"/>
        <color indexed="10"/>
        <rFont val="宋体"/>
        <charset val="134"/>
      </rPr>
      <t>（1、抗日战争时期入党的老党员有140名，所需补贴（140人，35.97万）；2、解放战争时期入党老党员有131名，所需补贴（131人，28.53万元） ；3、享受优抚的老党员66名，所需补贴（66人，2.06万元），4、提标（140+131）*50*3=4.07万。</t>
    </r>
  </si>
  <si>
    <t>建国前农村老党员生活补贴县配套60.32万</t>
  </si>
  <si>
    <t>军人事务局优抚对象临时价格补贴120万元,</t>
  </si>
  <si>
    <t xml:space="preserve">     退役安置</t>
  </si>
  <si>
    <t xml:space="preserve">       退役士兵安置</t>
  </si>
  <si>
    <r>
      <rPr>
        <sz val="10"/>
        <rFont val="宋体"/>
        <charset val="134"/>
      </rPr>
      <t>城镇退役士官待安置期间生活费3.9万</t>
    </r>
    <r>
      <rPr>
        <sz val="10"/>
        <color indexed="10"/>
        <rFont val="宋体"/>
        <charset val="134"/>
      </rPr>
      <t>（20人*390元*5月），</t>
    </r>
    <r>
      <rPr>
        <sz val="10"/>
        <rFont val="宋体"/>
        <charset val="134"/>
      </rPr>
      <t>退役士兵自主就业一次性补助147.6万</t>
    </r>
    <r>
      <rPr>
        <sz val="10"/>
        <color indexed="10"/>
        <rFont val="宋体"/>
        <charset val="134"/>
      </rPr>
      <t>【冀民（2012）99号文件规定：义务兵每人一次性补助0.9万元（140*0.9=126万元）；士官2.16万元（10*2.16=21.6万元）】</t>
    </r>
  </si>
  <si>
    <r>
      <rPr>
        <sz val="10"/>
        <rFont val="宋体"/>
        <charset val="134"/>
      </rPr>
      <t>城镇退役士官待安置期间生活费7.02万</t>
    </r>
    <r>
      <rPr>
        <sz val="10"/>
        <color indexed="10"/>
        <rFont val="宋体"/>
        <charset val="134"/>
      </rPr>
      <t>（30人*390元*6月），</t>
    </r>
    <r>
      <rPr>
        <sz val="10"/>
        <rFont val="宋体"/>
        <charset val="134"/>
      </rPr>
      <t>退役士兵自主就业一次性补助248.62万</t>
    </r>
    <r>
      <rPr>
        <sz val="10"/>
        <color indexed="10"/>
        <rFont val="宋体"/>
        <charset val="134"/>
      </rPr>
      <t>【冀民（2012）99号文件规定：义务兵每人一次性补助1.6万元（140人*1.6万=224万元+士官32人*1.613万=275.62万-上级预计专款预计27万）】</t>
    </r>
  </si>
  <si>
    <r>
      <rPr>
        <sz val="10"/>
        <color rgb="FF0000FF"/>
        <rFont val="宋体"/>
        <charset val="134"/>
      </rPr>
      <t>城镇退役士官待安置期间生活费2.3万</t>
    </r>
    <r>
      <rPr>
        <sz val="10"/>
        <color rgb="FFFF0000"/>
        <rFont val="宋体"/>
        <charset val="134"/>
      </rPr>
      <t>（10人*450元*5月），</t>
    </r>
    <r>
      <rPr>
        <sz val="10"/>
        <color rgb="FF0000FF"/>
        <rFont val="宋体"/>
        <charset val="134"/>
      </rPr>
      <t>退役士兵自主就业一次性补助156万</t>
    </r>
    <r>
      <rPr>
        <sz val="10"/>
        <color rgb="FFFF0000"/>
        <rFont val="宋体"/>
        <charset val="134"/>
      </rPr>
      <t>【冀民（2012）99号文件规定：义务兵每人一次性补助1.56万元（100人*1.56万=156万元】;</t>
    </r>
    <r>
      <rPr>
        <sz val="10"/>
        <color rgb="FF0000FF"/>
        <rFont val="宋体"/>
        <charset val="134"/>
      </rPr>
      <t>落实部分转业志愿兵政策（待遇）134.5341万元（此款已拨付。</t>
    </r>
    <r>
      <rPr>
        <sz val="10"/>
        <color rgb="FFFF0000"/>
        <rFont val="宋体"/>
        <charset val="134"/>
      </rPr>
      <t>其中：水利局36.887144万元，粮食局42.0064万元，农业局25.02265万元，涞钢涞铜社区0.363万元，工信局4.287135万元，商务局25.967762万元</t>
    </r>
    <r>
      <rPr>
        <sz val="10"/>
        <color rgb="FF0000FF"/>
        <rFont val="宋体"/>
        <charset val="134"/>
      </rPr>
      <t>）。</t>
    </r>
  </si>
  <si>
    <t>军人事务局2018年秋、冬自主就业退役士兵一次性经费补助金缺口23万元,</t>
  </si>
  <si>
    <t xml:space="preserve">       军队移交政府的离退休人员安置</t>
  </si>
  <si>
    <t xml:space="preserve">       军队移交政府离退休干部管理机构</t>
  </si>
  <si>
    <t xml:space="preserve">       军队转业干部安置</t>
  </si>
  <si>
    <r>
      <rPr>
        <sz val="10"/>
        <rFont val="宋体"/>
        <charset val="134"/>
      </rPr>
      <t>企业军转干解困资金43万元</t>
    </r>
    <r>
      <rPr>
        <sz val="10"/>
        <color indexed="10"/>
        <rFont val="宋体"/>
        <charset val="134"/>
      </rPr>
      <t>【 军转干部共计27人，1、退休人员加发养老金补贴27人，156400元；2、协议解除劳动关系1人，生活费18360元，养老保险费5427.6元；3、医疗保险费：27人×2712元/年人=73224元（含在职1人，协议解除劳动关系1人），大额医保费：96×27=2592元；4、在职1人养老保险452.3元*12月=5427.6元；5、节前慰问金：27×1000=27000元；6、增加困难补贴（127+142+50+153）*25人*12月=141600元】；</t>
    </r>
  </si>
  <si>
    <r>
      <rPr>
        <sz val="10"/>
        <rFont val="宋体"/>
        <charset val="134"/>
      </rPr>
      <t>企业军转干解困资金46.18万元</t>
    </r>
    <r>
      <rPr>
        <sz val="10"/>
        <color indexed="10"/>
        <rFont val="宋体"/>
        <charset val="134"/>
      </rPr>
      <t>【 军转干部共计27人，1、退休人员加发养老金补贴26人，27.72万元；2、基本医疗保险费：27人×3590元/年人*0.06*12月=6.97万元（含在职1人，协议解除劳动关系1人），3、大额医保费：144×27=3888元；4、节前慰问金：27×1000=2.7万元；特困户救助4户*3000元=1.2万元，[2015]186号文调整生活困难补助26人7.2万】；</t>
    </r>
  </si>
  <si>
    <t>企业军转干解困资金37.8万元</t>
  </si>
  <si>
    <t xml:space="preserve">       其他退役安置支出</t>
  </si>
  <si>
    <r>
      <rPr>
        <sz val="10"/>
        <rFont val="宋体"/>
        <charset val="134"/>
      </rPr>
      <t>参战参核人员体检费3.3万</t>
    </r>
    <r>
      <rPr>
        <sz val="10"/>
        <color indexed="10"/>
        <rFont val="宋体"/>
        <charset val="134"/>
      </rPr>
      <t>（省、县5：5负担。即120人*550元*50%=3.3万元）。</t>
    </r>
    <r>
      <rPr>
        <sz val="10"/>
        <rFont val="宋体"/>
        <charset val="134"/>
      </rPr>
      <t>军队遗属2.5万，</t>
    </r>
  </si>
  <si>
    <r>
      <rPr>
        <sz val="10"/>
        <rFont val="宋体"/>
        <charset val="134"/>
      </rPr>
      <t>参战参核人员体检费7万</t>
    </r>
    <r>
      <rPr>
        <sz val="10"/>
        <color indexed="10"/>
        <rFont val="宋体"/>
        <charset val="134"/>
      </rPr>
      <t>（省、县5：5负担。即140人*1000元*50%=7万元）。</t>
    </r>
  </si>
  <si>
    <r>
      <rPr>
        <sz val="10"/>
        <color rgb="FF0000FF"/>
        <rFont val="宋体"/>
        <charset val="134"/>
      </rPr>
      <t>参战参核人员体检费6.5万</t>
    </r>
    <r>
      <rPr>
        <sz val="10"/>
        <color rgb="FFFF0000"/>
        <rFont val="宋体"/>
        <charset val="134"/>
      </rPr>
      <t>（省、县5：5负担。即130人*1000元*50%=6.5万元）,</t>
    </r>
    <r>
      <rPr>
        <sz val="10"/>
        <color rgb="FF0000FF"/>
        <rFont val="宋体"/>
        <charset val="134"/>
      </rPr>
      <t>民政局退役士兵信息统计工作经费6万元。</t>
    </r>
  </si>
  <si>
    <t xml:space="preserve">     社会福利</t>
  </si>
  <si>
    <t xml:space="preserve">       儿童福利</t>
  </si>
  <si>
    <r>
      <rPr>
        <sz val="10"/>
        <rFont val="宋体"/>
        <charset val="134"/>
      </rPr>
      <t>弃婴抚养50.18万</t>
    </r>
    <r>
      <rPr>
        <sz val="10"/>
        <color indexed="10"/>
        <rFont val="宋体"/>
        <charset val="134"/>
      </rPr>
      <t>【根据冀民(2011)24号文件规定:机构集中抚养的孤儿每人每月1000元保障金；散居孤儿每人每600元的保障金。计算方法：扣除中央每人每月270元后我县负担80%即集中抚养孤儿保障金:30人*（1000元-270元）*12*80%=21.024万元；散居孤儿92人*（600元-270元）*12*80%=29.15万元】，</t>
    </r>
  </si>
  <si>
    <t>弃婴抚养费-15万。</t>
  </si>
  <si>
    <t xml:space="preserve">       老年福利</t>
  </si>
  <si>
    <r>
      <rPr>
        <sz val="10"/>
        <rFont val="宋体"/>
        <charset val="134"/>
      </rPr>
      <t>百岁老人补贴2.4万元</t>
    </r>
    <r>
      <rPr>
        <sz val="10"/>
        <color indexed="10"/>
        <rFont val="宋体"/>
        <charset val="134"/>
      </rPr>
      <t>（10人*200元*12=2.4万元。），</t>
    </r>
    <r>
      <rPr>
        <sz val="10"/>
        <rFont val="宋体"/>
        <charset val="134"/>
      </rPr>
      <t>贫困农村75周岁以上至80周岁老人经费121.2万</t>
    </r>
    <r>
      <rPr>
        <sz val="10"/>
        <color indexed="10"/>
        <rFont val="宋体"/>
        <charset val="134"/>
      </rPr>
      <t>（10100人*120元/年=121.2万元），</t>
    </r>
    <r>
      <rPr>
        <sz val="10"/>
        <rFont val="宋体"/>
        <charset val="134"/>
      </rPr>
      <t>贫困农村80-99周岁困难老人补贴13.8万</t>
    </r>
    <r>
      <rPr>
        <sz val="10"/>
        <color indexed="10"/>
        <rFont val="宋体"/>
        <charset val="134"/>
      </rPr>
      <t>（根据保定市财政府、民政文件保民（2011）118号规定：农村五保户、城市低保户中80周岁以上老年人每人每月不低于50元高龄老人津贴。230人*50元*12=13.8万元）。</t>
    </r>
  </si>
  <si>
    <r>
      <rPr>
        <sz val="10"/>
        <rFont val="宋体"/>
        <charset val="134"/>
      </rPr>
      <t>百岁老人补贴2.16万元</t>
    </r>
    <r>
      <rPr>
        <sz val="10"/>
        <color indexed="10"/>
        <rFont val="宋体"/>
        <charset val="134"/>
      </rPr>
      <t>（6人*300元*12=2.16万元），</t>
    </r>
    <r>
      <rPr>
        <sz val="10"/>
        <rFont val="宋体"/>
        <charset val="134"/>
      </rPr>
      <t>贫困农村75周岁以上老人经费132万</t>
    </r>
    <r>
      <rPr>
        <sz val="10"/>
        <color indexed="10"/>
        <rFont val="宋体"/>
        <charset val="134"/>
      </rPr>
      <t>（11000人*120元/年=132万元），</t>
    </r>
    <r>
      <rPr>
        <sz val="10"/>
        <rFont val="宋体"/>
        <charset val="134"/>
      </rPr>
      <t>贫困农村80-99周岁困难老人补贴18万</t>
    </r>
    <r>
      <rPr>
        <sz val="10"/>
        <color indexed="10"/>
        <rFont val="宋体"/>
        <charset val="134"/>
      </rPr>
      <t>（根据保定市财政府、民政文件保民（2011）118号规定：农村五保户、城市低保户中80周岁以上老年人每人每月不低于50元高龄老人津贴。300人*50元*12=18万元）。</t>
    </r>
  </si>
  <si>
    <r>
      <rPr>
        <sz val="10"/>
        <color rgb="FF0000FF"/>
        <rFont val="宋体"/>
        <charset val="134"/>
      </rPr>
      <t>百岁老人补贴3.6万元</t>
    </r>
    <r>
      <rPr>
        <sz val="10"/>
        <color indexed="10"/>
        <rFont val="宋体"/>
        <charset val="134"/>
      </rPr>
      <t>（10人*300元*12=2.16万元），</t>
    </r>
    <r>
      <rPr>
        <sz val="10"/>
        <color rgb="FF0000FF"/>
        <rFont val="宋体"/>
        <charset val="134"/>
      </rPr>
      <t>贫困农村75周岁以上老人经费120万</t>
    </r>
    <r>
      <rPr>
        <sz val="10"/>
        <color indexed="10"/>
        <rFont val="宋体"/>
        <charset val="134"/>
      </rPr>
      <t>（1000人*120元/年=120万元），</t>
    </r>
    <r>
      <rPr>
        <sz val="10"/>
        <color rgb="FF0000FF"/>
        <rFont val="宋体"/>
        <charset val="134"/>
      </rPr>
      <t>贫困农村80-99周岁困难老人补贴18万</t>
    </r>
    <r>
      <rPr>
        <sz val="10"/>
        <color indexed="10"/>
        <rFont val="宋体"/>
        <charset val="134"/>
      </rPr>
      <t>（根据保定市财政府、民政文件保民（2011）118号规定：农村五保户、城市低保户中80周岁以上老年人每人每月不低于50元高龄老人津贴。300人*50元*12=18万元）。</t>
    </r>
  </si>
  <si>
    <t>民政局百岁老人补贴-4万元，民政局贫困农村75周岁以上老人经费-15万，民政局贫困农村80-99周岁困难老人补贴-6万</t>
  </si>
  <si>
    <t xml:space="preserve">       假肢矫形</t>
  </si>
  <si>
    <t xml:space="preserve">       殡葬</t>
  </si>
  <si>
    <t xml:space="preserve">       社会福利事业单位</t>
  </si>
  <si>
    <t xml:space="preserve">       其他社会福利支出</t>
  </si>
  <si>
    <t xml:space="preserve">     残疾人事业</t>
  </si>
  <si>
    <t xml:space="preserve">       残疾人康复</t>
  </si>
  <si>
    <r>
      <rPr>
        <sz val="10"/>
        <color rgb="FF0000FF"/>
        <rFont val="宋体"/>
        <charset val="134"/>
      </rPr>
      <t>购置辅助器具9万元</t>
    </r>
    <r>
      <rPr>
        <sz val="10"/>
        <color indexed="10"/>
        <rFont val="宋体"/>
        <charset val="134"/>
      </rPr>
      <t>（包括轮椅、拐杖、助行器、助视器、助听器、盲杖等）,</t>
    </r>
    <r>
      <rPr>
        <sz val="10"/>
        <color rgb="FF0000FF"/>
        <rFont val="宋体"/>
        <charset val="134"/>
      </rPr>
      <t>假肢安装8万元,</t>
    </r>
  </si>
  <si>
    <t>购置辅助器具-10万元,假肢安装-8万元,</t>
  </si>
  <si>
    <t xml:space="preserve">       残疾人就业和扶贫</t>
  </si>
  <si>
    <r>
      <rPr>
        <sz val="10"/>
        <rFont val="宋体"/>
        <charset val="134"/>
      </rPr>
      <t>残疾人就业保障金安排的残疾人就业等支出63.63万(</t>
    </r>
    <r>
      <rPr>
        <sz val="10"/>
        <color indexed="10"/>
        <rFont val="宋体"/>
        <charset val="134"/>
      </rPr>
      <t>残疾人法律援助2万元,无障碍设施改造3万元,购置辅助器具10万元,假肢安装5万元,日常临时救助3万元,金秋助学3万元,春节慰问8万元,助残日慰问2万元,残疾人自由创业5万元,残疾人培训2.63万元,残疾人康复流动费用4万元,工资及保险10万元,后勤保障5万元,接待费1万元</t>
    </r>
    <r>
      <rPr>
        <sz val="10"/>
        <rFont val="宋体"/>
        <charset val="134"/>
      </rPr>
      <t>),贫困重度残疾人生活补贴32.37万</t>
    </r>
    <r>
      <rPr>
        <sz val="10"/>
        <color indexed="10"/>
        <rFont val="宋体"/>
        <charset val="134"/>
      </rPr>
      <t>(1079人*50元*12月*50%)</t>
    </r>
  </si>
  <si>
    <t>残疾人扶贫示范基地10万元，残疾人创业补助5万元,残疾人培训3万元,</t>
  </si>
  <si>
    <t xml:space="preserve">       残疾人生活和护理补贴</t>
  </si>
  <si>
    <t xml:space="preserve">       其他残疾人事业支出</t>
  </si>
  <si>
    <r>
      <rPr>
        <sz val="10"/>
        <color rgb="FF0000FF"/>
        <rFont val="宋体"/>
        <charset val="134"/>
      </rPr>
      <t>日常临时救助残疾人2万元,金秋助学2万元,康复救助2万元，春节慰问8万元（</t>
    </r>
    <r>
      <rPr>
        <sz val="10"/>
        <color rgb="FFCC00CC"/>
        <rFont val="宋体"/>
        <charset val="134"/>
      </rPr>
      <t>此款已于2017.1.17日拨付8万元</t>
    </r>
    <r>
      <rPr>
        <sz val="10"/>
        <color rgb="FF0000FF"/>
        <rFont val="宋体"/>
        <charset val="134"/>
      </rPr>
      <t>）,助残日慰问1万元,残疾人法律援助1万元,无障碍设施改造2万元,工资及保险12万元,后勤保障3万元,</t>
    </r>
  </si>
  <si>
    <t>残联残疾人金秋助学-3万元,残联残疾人生活及护理补贴-200万。教育局特殊教育公用经费-30万.</t>
  </si>
  <si>
    <t xml:space="preserve">     最低生活保障</t>
  </si>
  <si>
    <t xml:space="preserve">       城市最低生活保障金支出</t>
  </si>
  <si>
    <r>
      <rPr>
        <sz val="10"/>
        <rFont val="宋体"/>
        <charset val="134"/>
      </rPr>
      <t>城镇低保县配套682.06万元</t>
    </r>
    <r>
      <rPr>
        <sz val="10"/>
        <color indexed="10"/>
        <rFont val="宋体"/>
        <charset val="134"/>
      </rPr>
      <t>【2013年12月人数6719人，每人每月补差标准240元，县级应负担资金[（6719人*240元*12月-上年度中央补贴866万元）*80%=682.06万元]】。</t>
    </r>
  </si>
  <si>
    <t xml:space="preserve">       农村最低生活保障金支出</t>
  </si>
  <si>
    <r>
      <rPr>
        <sz val="10"/>
        <rFont val="宋体"/>
        <charset val="134"/>
      </rPr>
      <t>农村低保515.07万</t>
    </r>
    <r>
      <rPr>
        <sz val="10"/>
        <color indexed="10"/>
        <rFont val="宋体"/>
        <charset val="134"/>
      </rPr>
      <t>【2013年12月人数10370人，每人每月补差标准110元，县级应负担资金[（10370人*110元*12月-上年度中央补贴580万元）*80%=515.07万元]】。</t>
    </r>
  </si>
  <si>
    <t xml:space="preserve">     临时救助</t>
  </si>
  <si>
    <t xml:space="preserve">       临时救助支出</t>
  </si>
  <si>
    <t>特困人员临时救济10万，</t>
  </si>
  <si>
    <t>临时救助10万元，</t>
  </si>
  <si>
    <t>民政局临时救助-5万元,</t>
  </si>
  <si>
    <t xml:space="preserve">       流浪乞讨人员救助支出</t>
  </si>
  <si>
    <t xml:space="preserve">     特困人员救助供养</t>
  </si>
  <si>
    <t xml:space="preserve">       城市特困人员救助供养支出</t>
  </si>
  <si>
    <t xml:space="preserve">       农村特困人员救助供养支出</t>
  </si>
  <si>
    <r>
      <rPr>
        <sz val="10"/>
        <rFont val="宋体"/>
        <charset val="134"/>
      </rPr>
      <t>农村五保户供养203.55万</t>
    </r>
    <r>
      <rPr>
        <sz val="10"/>
        <color indexed="10"/>
        <rFont val="宋体"/>
        <charset val="134"/>
      </rPr>
      <t>【2013年实有人数1305(分散1227人、集中78人)补贴标准：分散供养每人每年3000元、集中供养每人每年5000元。1227人*3000元/2=184.05万元；集中供养78人*5000元/2=19.5万元，合计254.58*80%=203.66】，</t>
    </r>
  </si>
  <si>
    <r>
      <rPr>
        <sz val="10"/>
        <rFont val="宋体"/>
        <charset val="134"/>
      </rPr>
      <t>农村五保户供养193.2万</t>
    </r>
    <r>
      <rPr>
        <sz val="10"/>
        <color indexed="10"/>
        <rFont val="宋体"/>
        <charset val="134"/>
      </rPr>
      <t>【2015年实有人数1252(分散1198人、集中54人)补贴标准：分散供养每人每年3000元、集中供养每人每年5000元。1198人*3000元/2=179.7万元；集中供养54人*5000元/2=13.5万元，合计193.2】，</t>
    </r>
  </si>
  <si>
    <r>
      <rPr>
        <sz val="10"/>
        <color rgb="FF0000FF"/>
        <rFont val="宋体"/>
        <charset val="134"/>
      </rPr>
      <t>农村五保户供养265.35万</t>
    </r>
    <r>
      <rPr>
        <sz val="10"/>
        <color rgb="FFFF0000"/>
        <rFont val="宋体"/>
        <charset val="134"/>
      </rPr>
      <t>【2016年实有人数1721(分散1649人、集中72人)补贴标准：分散供养每人每年3000元、集中供养每人每年5000元。1649人*3000元/2=247.35万元；集中供养72人*5000元/2=18万元，合计265.35】，</t>
    </r>
    <r>
      <rPr>
        <sz val="10"/>
        <color rgb="FF0000FF"/>
        <rFont val="宋体"/>
        <charset val="134"/>
      </rPr>
      <t>农村五保户丧葬费2万元，</t>
    </r>
  </si>
  <si>
    <t xml:space="preserve">     其他生活救助</t>
  </si>
  <si>
    <t xml:space="preserve">       其他城市生活救助</t>
  </si>
  <si>
    <r>
      <rPr>
        <sz val="10"/>
        <rFont val="宋体"/>
        <charset val="134"/>
      </rPr>
      <t>2016年春节慰问救助城镇困难职工慰问费40万元(</t>
    </r>
    <r>
      <rPr>
        <sz val="10"/>
        <color indexed="10"/>
        <rFont val="宋体"/>
        <charset val="134"/>
      </rPr>
      <t>救助金530户*200元/户=10.6万,实物1198户*245元/户=29.4万).</t>
    </r>
  </si>
  <si>
    <r>
      <rPr>
        <sz val="10"/>
        <color rgb="FF0000FF"/>
        <rFont val="宋体"/>
        <charset val="134"/>
      </rPr>
      <t>2017年春节慰问救助城镇困难职工慰问费44.15万元</t>
    </r>
    <r>
      <rPr>
        <sz val="10"/>
        <rFont val="宋体"/>
        <charset val="134"/>
      </rPr>
      <t>(</t>
    </r>
    <r>
      <rPr>
        <sz val="10"/>
        <color indexed="10"/>
        <rFont val="宋体"/>
        <charset val="134"/>
      </rPr>
      <t>救助金530户*200元/户=10.6万,实物1198户*280元/户=33.55万).</t>
    </r>
  </si>
  <si>
    <t xml:space="preserve">       其他农村生活救助</t>
  </si>
  <si>
    <r>
      <rPr>
        <sz val="10"/>
        <rFont val="宋体"/>
        <charset val="134"/>
      </rPr>
      <t>农村五保户“手拉手”助困行动123.68万</t>
    </r>
    <r>
      <rPr>
        <sz val="10"/>
        <color indexed="10"/>
        <rFont val="宋体"/>
        <charset val="134"/>
      </rPr>
      <t>（根据李国英市长讲话及政府高文才县长批示，给帮扶人安排护理费每人每月120元。分散供养1227人*0.7*120元*12月=123.68万元），</t>
    </r>
    <r>
      <rPr>
        <sz val="10"/>
        <rFont val="宋体"/>
        <charset val="134"/>
      </rPr>
      <t>农村住房保险补助32万</t>
    </r>
    <r>
      <rPr>
        <sz val="10"/>
        <color indexed="10"/>
        <rFont val="宋体"/>
        <charset val="134"/>
      </rPr>
      <t>（农村居民8万户、每户4元，共计32万元(文件规定每户8元，采取农户负担、农户与财政共同负担。我先每户补助4元)），</t>
    </r>
    <r>
      <rPr>
        <sz val="10"/>
        <rFont val="宋体"/>
        <charset val="134"/>
      </rPr>
      <t>退职40%救济2万</t>
    </r>
    <r>
      <rPr>
        <sz val="10"/>
        <color indexed="10"/>
        <rFont val="宋体"/>
        <charset val="134"/>
      </rPr>
      <t>【1960年退职回乡人员共35名即（120元*40%*12*35=2.016万元）】，</t>
    </r>
    <r>
      <rPr>
        <sz val="10"/>
        <rFont val="宋体"/>
        <charset val="134"/>
      </rPr>
      <t>退职40%救济人员药费2万</t>
    </r>
    <r>
      <rPr>
        <sz val="10"/>
        <color indexed="10"/>
        <rFont val="宋体"/>
        <charset val="134"/>
      </rPr>
      <t>【1960年退职回乡人员共35名每月享受49元医疗费定额补贴（35人*49元*12月=2.058万元）】，</t>
    </r>
  </si>
  <si>
    <r>
      <rPr>
        <sz val="10"/>
        <rFont val="宋体"/>
        <charset val="134"/>
      </rPr>
      <t>农村五保户“手拉手”助困行动120.76万</t>
    </r>
    <r>
      <rPr>
        <sz val="10"/>
        <color indexed="10"/>
        <rFont val="宋体"/>
        <charset val="134"/>
      </rPr>
      <t>（根据李国英市长讲话及政府高文才县长批示，给帮扶人安排护理费每人每月120元。分散供养1198人*0.7*120元*12月=120.76万元），</t>
    </r>
    <r>
      <rPr>
        <sz val="10"/>
        <rFont val="宋体"/>
        <charset val="134"/>
      </rPr>
      <t>农村住房保险补助28.49万</t>
    </r>
    <r>
      <rPr>
        <sz val="10"/>
        <color indexed="10"/>
        <rFont val="宋体"/>
        <charset val="134"/>
      </rPr>
      <t>（农村居民71227户、每户4元，共计28.49万元(文件规定每户8元，采取农户负担、农户与财政共同负担。我县每户补助4元)），</t>
    </r>
    <r>
      <rPr>
        <sz val="10"/>
        <rFont val="宋体"/>
        <charset val="134"/>
      </rPr>
      <t>退职40%救济2.02万</t>
    </r>
    <r>
      <rPr>
        <sz val="10"/>
        <color indexed="10"/>
        <rFont val="宋体"/>
        <charset val="134"/>
      </rPr>
      <t>【1960年退职回乡人员共35名即（120元*40%*12*35=2.016万元）】，</t>
    </r>
    <r>
      <rPr>
        <sz val="10"/>
        <rFont val="宋体"/>
        <charset val="134"/>
      </rPr>
      <t>退职40%救济人员药费2.06万</t>
    </r>
    <r>
      <rPr>
        <sz val="10"/>
        <color indexed="10"/>
        <rFont val="宋体"/>
        <charset val="134"/>
      </rPr>
      <t>【1960年退职回乡人员共35名每月享受49元医疗费定额补贴（35人*49元*12月=2.058万元）】，</t>
    </r>
    <r>
      <rPr>
        <sz val="10"/>
        <rFont val="宋体"/>
        <charset val="134"/>
      </rPr>
      <t>遗属补助2.46万元</t>
    </r>
    <r>
      <rPr>
        <sz val="10"/>
        <color indexed="10"/>
        <rFont val="宋体"/>
        <charset val="134"/>
      </rPr>
      <t>(4人月补助2046元*12月);</t>
    </r>
  </si>
  <si>
    <r>
      <rPr>
        <sz val="10"/>
        <color rgb="FF0000FF"/>
        <rFont val="宋体"/>
        <charset val="134"/>
      </rPr>
      <t>农村五保户“手拉手”助困行动166.22万</t>
    </r>
    <r>
      <rPr>
        <sz val="10"/>
        <color indexed="10"/>
        <rFont val="宋体"/>
        <charset val="134"/>
      </rPr>
      <t>（</t>
    </r>
    <r>
      <rPr>
        <sz val="10"/>
        <color rgb="FFCC00CC"/>
        <rFont val="宋体"/>
        <charset val="134"/>
      </rPr>
      <t>此款1月17日拨18个乡镇2016年4季度助困资金255840元，</t>
    </r>
    <r>
      <rPr>
        <sz val="10"/>
        <color indexed="10"/>
        <rFont val="宋体"/>
        <charset val="134"/>
      </rPr>
      <t>根据李国英市长讲话及政府高文才县长批示，给帮扶人安排护理费每人每月120元。分散供养1649人*0.7*120元*12月=166.22万)），</t>
    </r>
    <r>
      <rPr>
        <sz val="10"/>
        <color rgb="FF0000FF"/>
        <rFont val="宋体"/>
        <charset val="134"/>
      </rPr>
      <t>退职40%救济1万</t>
    </r>
    <r>
      <rPr>
        <sz val="10"/>
        <color indexed="10"/>
        <rFont val="宋体"/>
        <charset val="134"/>
      </rPr>
      <t>【1960年退职回乡人员共11人月补助705元*12个月=1万元】，</t>
    </r>
    <r>
      <rPr>
        <sz val="10"/>
        <color rgb="FF0000FF"/>
        <rFont val="宋体"/>
        <charset val="134"/>
      </rPr>
      <t>退职40%救济人员药费2.06万</t>
    </r>
    <r>
      <rPr>
        <sz val="10"/>
        <color indexed="10"/>
        <rFont val="宋体"/>
        <charset val="134"/>
      </rPr>
      <t>【1960年退职回乡人员共35名每月享受49元医疗费定额补贴（35人*49元*12月=2.058万元）】，</t>
    </r>
    <r>
      <rPr>
        <sz val="10"/>
        <color rgb="FF0000FF"/>
        <rFont val="宋体"/>
        <charset val="134"/>
      </rPr>
      <t>遗属补助1万元</t>
    </r>
    <r>
      <rPr>
        <sz val="10"/>
        <color indexed="10"/>
        <rFont val="宋体"/>
        <charset val="134"/>
      </rPr>
      <t>(1人月补助720元*12月);</t>
    </r>
  </si>
  <si>
    <t xml:space="preserve">     财政对基本保险基金的补助</t>
  </si>
  <si>
    <t xml:space="preserve">       财政对企业职工基本养老保险基金的补助</t>
  </si>
  <si>
    <t>追加企业养老金上解942万元.工信局石棉总公司暂借职工养老保险及职工生活费372.2362万元偿还暂付款(梁县).</t>
  </si>
  <si>
    <t xml:space="preserve">       财政对城乡居民基本养老保险基金的补助</t>
  </si>
  <si>
    <r>
      <rPr>
        <sz val="10"/>
        <rFont val="宋体"/>
        <charset val="134"/>
      </rPr>
      <t>财政补贴城乡居民养老保险县配套277.86万</t>
    </r>
    <r>
      <rPr>
        <sz val="10"/>
        <color indexed="10"/>
        <rFont val="宋体"/>
        <charset val="134"/>
      </rPr>
      <t>（11.09万人*24元=266.16万、残疾人1800人*65元=11.7万）；</t>
    </r>
  </si>
  <si>
    <r>
      <rPr>
        <sz val="10"/>
        <rFont val="宋体"/>
        <charset val="134"/>
      </rPr>
      <t>财政补贴城乡居民养老保险县配套117.82万</t>
    </r>
    <r>
      <rPr>
        <sz val="10"/>
        <color indexed="10"/>
        <rFont val="宋体"/>
        <charset val="134"/>
      </rPr>
      <t>（102695人*11元=112.96万、残疾人1459人*100元/3=4.86万）；</t>
    </r>
  </si>
  <si>
    <r>
      <rPr>
        <sz val="10"/>
        <color rgb="FF0000FF"/>
        <rFont val="宋体"/>
        <charset val="134"/>
      </rPr>
      <t>财政补贴城乡居民养老保险县配套118.1万</t>
    </r>
    <r>
      <rPr>
        <sz val="10"/>
        <color rgb="FFFF0000"/>
        <rFont val="宋体"/>
        <charset val="134"/>
      </rPr>
      <t>（102372人*11元=112.61万、残疾人1646人*100元/3=5.49万）；</t>
    </r>
    <r>
      <rPr>
        <sz val="10"/>
        <color rgb="FF0000FF"/>
        <rFont val="宋体"/>
        <charset val="134"/>
      </rPr>
      <t>财政对城乡居民基本养老保险基金县级补助272.22万元</t>
    </r>
    <r>
      <rPr>
        <sz val="10"/>
        <rFont val="宋体"/>
        <charset val="134"/>
      </rPr>
      <t>（</t>
    </r>
    <r>
      <rPr>
        <sz val="10"/>
        <color rgb="FFFF0000"/>
        <rFont val="宋体"/>
        <charset val="134"/>
      </rPr>
      <t>45370人*5元/人*12个月=272.22万,2017年月增10元,其中省5元,县5元）</t>
    </r>
  </si>
  <si>
    <t xml:space="preserve">       财政对其他基本养老保险基金的补助</t>
  </si>
  <si>
    <t xml:space="preserve">     财政对其他社会保险基金的补助</t>
  </si>
  <si>
    <t xml:space="preserve">       财政对失业保险基金的补助</t>
  </si>
  <si>
    <t xml:space="preserve">       财政对工伤保险基金的补助</t>
  </si>
  <si>
    <t xml:space="preserve">       财政对生育保险基金的补助</t>
  </si>
  <si>
    <t xml:space="preserve">       财政对其他社会保险基金的补助</t>
  </si>
  <si>
    <t>工信局2011年度第三批次建设用地4号地块被征地农民社会保障费用28.333333万元(梁县),教育局2011年度第五批次建设用地1号地块(涞源一中)被征地农民社会保障费用48万元(梁县),涞钢涞铜管委会2011年度第五批次建设用地4号地块(涞钢涞铜工矿棚户区改造)被征地农民社会保障费用13.6万元(梁县),</t>
  </si>
  <si>
    <t xml:space="preserve">     退役军人管理事务</t>
  </si>
  <si>
    <t xml:space="preserve">       拥军优属</t>
  </si>
  <si>
    <t>双拥经费2万，</t>
  </si>
  <si>
    <t>双拥经费2万，慰问费10万元.</t>
  </si>
  <si>
    <t>双拥经费2万，慰问费15万元.</t>
  </si>
  <si>
    <t xml:space="preserve">     其他社会保障和就业支出</t>
  </si>
  <si>
    <t xml:space="preserve">       其他社会保障和就业支出</t>
  </si>
  <si>
    <t>涞钢涞铜取暖费补助198万元（家属区6吨锅炉每天用9.5吨面煤*150天*600元/吨=85.5万*2个；厂部2吨锅炉每天用3.7吨面煤*150天*600元/吨=33.3万；宿舍1吨锅炉每天用1.6吨面煤*150天*600元/吨=14.4万；冬季5个月锅炉取暖用水电费31.5万；扣除从居民收取取暖费51.8万后财政应安排198万），</t>
  </si>
  <si>
    <t>涞钢涞铜取暖费补助150万元（家属区6吨锅炉每天用9.5吨面煤*150天*600元/吨=85.5万*2个；厂部2吨锅炉每天用3.7吨面煤*150天*600元/吨=33.3万；宿舍1吨锅炉每天用1.6吨面煤*150天*600元/吨=14.4万；冬季5个月锅炉取暖用水电费31.5万；扣除从居民收取取暖费51.8万后财政应安排198万），涞钢涞铜离休及建国前老工人生活补贴补差部分17.4万元(21人月需14490元*12个月=17.39万)，涞钢涞铜社区浮图峪村居民生活用水电费27.22万元。</t>
  </si>
  <si>
    <r>
      <rPr>
        <sz val="10"/>
        <color rgb="FF0000FF"/>
        <rFont val="宋体"/>
        <charset val="134"/>
      </rPr>
      <t>涞钢涞铜取暖费补助150万元</t>
    </r>
    <r>
      <rPr>
        <sz val="10"/>
        <rFont val="宋体"/>
        <charset val="134"/>
      </rPr>
      <t>（</t>
    </r>
    <r>
      <rPr>
        <sz val="10"/>
        <color rgb="FFCC00CC"/>
        <rFont val="宋体"/>
        <charset val="134"/>
      </rPr>
      <t>此款1月17日已拨付50万元，</t>
    </r>
    <r>
      <rPr>
        <sz val="10"/>
        <color rgb="FFFF0000"/>
        <rFont val="宋体"/>
        <charset val="134"/>
      </rPr>
      <t>家属区6吨锅炉每天用9.5吨面煤*150天*600元/吨=85.5万*2个；厂部2吨锅炉每天用3.7吨面煤*150天*600元/吨=33.3万；宿舍1吨锅炉每天用1.6吨面煤*150天*600元/吨=14.4万；冬季5个月锅炉取暖用水电费31.5万；扣除从居民收取取暖费51.8万后财政应安排198万</t>
    </r>
    <r>
      <rPr>
        <sz val="10"/>
        <rFont val="宋体"/>
        <charset val="134"/>
      </rPr>
      <t>），</t>
    </r>
    <r>
      <rPr>
        <sz val="10"/>
        <color rgb="FF0000FF"/>
        <rFont val="宋体"/>
        <charset val="134"/>
      </rPr>
      <t>涞钢涞铜离休及建国前老工人生活补贴补差部分14.39万元</t>
    </r>
    <r>
      <rPr>
        <sz val="10"/>
        <rFont val="宋体"/>
        <charset val="134"/>
      </rPr>
      <t>(</t>
    </r>
    <r>
      <rPr>
        <sz val="10"/>
        <color rgb="FFFF0000"/>
        <rFont val="宋体"/>
        <charset val="134"/>
      </rPr>
      <t>19人月需11988元*12个月=14.39万</t>
    </r>
    <r>
      <rPr>
        <sz val="10"/>
        <rFont val="宋体"/>
        <charset val="134"/>
      </rPr>
      <t>)。</t>
    </r>
  </si>
  <si>
    <t xml:space="preserve">     卫生健康管理事务</t>
  </si>
  <si>
    <t>差额养老医疗保险87.48万（社保退休人员医疗保险：全县卫生系统退休人员255人，需单位缴纳医疗保险工资总额比例5.5%，大额医外保险8元/人/月，255人*5.5%*12*2800元+255*8元*12月=49.57万；在职差额养老、医疗、工伤、生育保险：在职差额人员月差额补贴153407元*12月*26.3%=48.41万-疾控中心差额在职养老医疗等保险财政补30%部分33264元/月工资*12个月*26.3%=10.5）。</t>
  </si>
  <si>
    <t>差额养老医疗保险72万（社保退休人员医疗保险：全县卫生系统退休人员292人，需单位缴纳医疗保险,工资总额比例6%，大额医外保险8元/人/月，292人*6%*12*3300元+292*8元*12月=72.18万）。新农合：票据1.2万，专用软件系统维护使用费3.6万，网络服务费5.58万，电脑耗材6万（专用打印纸、墨、色纸、票据打印纸、打印机2台、更换机房电池等），新农合探视费2万；</t>
  </si>
  <si>
    <r>
      <rPr>
        <sz val="10"/>
        <color rgb="FF0000FF"/>
        <rFont val="宋体"/>
        <charset val="134"/>
      </rPr>
      <t>差额养老医疗保险71.57万</t>
    </r>
    <r>
      <rPr>
        <sz val="10"/>
        <rFont val="宋体"/>
        <charset val="134"/>
      </rPr>
      <t>（</t>
    </r>
    <r>
      <rPr>
        <sz val="10"/>
        <color rgb="FFFF0000"/>
        <rFont val="宋体"/>
        <charset val="134"/>
      </rPr>
      <t>社保退休人员医疗保险：全县卫生系统退休人员330人，需单位缴纳医疗保险,工资总额比例6%，大额医外保险8元/人/月，330人*6%*12*3300元+330*8元*12月=71.57万</t>
    </r>
    <r>
      <rPr>
        <sz val="10"/>
        <rFont val="宋体"/>
        <charset val="134"/>
      </rPr>
      <t>）。</t>
    </r>
    <r>
      <rPr>
        <sz val="10"/>
        <color rgb="FF0000FF"/>
        <rFont val="宋体"/>
        <charset val="134"/>
      </rPr>
      <t>卫计局迎接2016年度人口和医改工作年终考核所需经费3万元。</t>
    </r>
  </si>
  <si>
    <t xml:space="preserve">       其他卫生健康管理事务</t>
  </si>
  <si>
    <t>卫生局视频会议系统设备网络资金2万元，</t>
  </si>
  <si>
    <t>创建省级健康促进县-11万元。</t>
  </si>
  <si>
    <t xml:space="preserve">     公立医院</t>
  </si>
  <si>
    <t xml:space="preserve">       综合医院</t>
  </si>
  <si>
    <t>惠民门诊惠民床位13万（享受低保人员减免病床费，每床补助0.8万元）。公立医院改革药品零差价补助103.5万【按全年药品销售收入2300万元测算应补助利润15%（其中：60%通过调整技术服务收入弥补；30%财政补贴；10%通过节约开支消化）2300*15%*30%=103.5万元】，</t>
  </si>
  <si>
    <t>惠民门诊惠民床位13万（享受低保人员减免病床费，每床补助0.8万元）。公立医院改革药品零差价补助168.89万【1、县医院170.1万元:按全年药品销售收入3780万元测算应补助利润15%（其中：60%通过调整技术服务收入弥补；30%财政补贴；10%通过节约开支消化）3780*15%*30%=170.1万元.2、中医院36.45万元:按全年药品销售收入810万元测算应补助利润15%（其中：60%通过调整技术服务收入弥补；30%财政补贴；10%通过节约开支消化）810*15%*30%=36.45万元】，中医院中医药事业费10万元.医院派遣驻所两名医生工资6万,</t>
  </si>
  <si>
    <r>
      <rPr>
        <sz val="10"/>
        <color rgb="FF0000FF"/>
        <rFont val="宋体"/>
        <charset val="134"/>
      </rPr>
      <t>惠民门诊惠民床位13万</t>
    </r>
    <r>
      <rPr>
        <sz val="10"/>
        <rFont val="宋体"/>
        <charset val="134"/>
      </rPr>
      <t>（</t>
    </r>
    <r>
      <rPr>
        <sz val="10"/>
        <color rgb="FFFF0000"/>
        <rFont val="宋体"/>
        <charset val="134"/>
      </rPr>
      <t>享受低保人员减免病床费，每床补助0.8万元</t>
    </r>
    <r>
      <rPr>
        <sz val="10"/>
        <rFont val="宋体"/>
        <charset val="134"/>
      </rPr>
      <t>）。</t>
    </r>
    <r>
      <rPr>
        <sz val="10"/>
        <color rgb="FF0000FF"/>
        <rFont val="宋体"/>
        <charset val="134"/>
      </rPr>
      <t>公立医院改革药品零差价补助246.29万</t>
    </r>
    <r>
      <rPr>
        <sz val="10"/>
        <rFont val="宋体"/>
        <charset val="134"/>
      </rPr>
      <t>【</t>
    </r>
    <r>
      <rPr>
        <sz val="10"/>
        <color rgb="FFFF0000"/>
        <rFont val="宋体"/>
        <charset val="134"/>
      </rPr>
      <t>1、县医院170.1万元:按全年药品销售收入4615万元测算应补助利润15%（其中：60%通过调整技术服务收入弥补；30%财政补贴；10%通过节约开支消化）4615*15%*30%=207.68万元.2、中医院36.45万元:按全年药品销售收入858万元测算应补助利润15%（其中：60%通过调整技术服务收入弥补；30%财政补贴；10%通过节约开支消化）858*15%*30%=38.61万元</t>
    </r>
    <r>
      <rPr>
        <sz val="10"/>
        <rFont val="宋体"/>
        <charset val="134"/>
      </rPr>
      <t>】</t>
    </r>
    <r>
      <rPr>
        <sz val="10"/>
        <color theme="8"/>
        <rFont val="宋体"/>
        <charset val="134"/>
      </rPr>
      <t>，</t>
    </r>
    <r>
      <rPr>
        <sz val="10"/>
        <color rgb="FF0000FF"/>
        <rFont val="宋体"/>
        <charset val="134"/>
      </rPr>
      <t>中医药事业费10万元.医院派遣驻看守所两名医生工资6万,卫生系统外聘专家150万元，</t>
    </r>
  </si>
  <si>
    <t>卫生系统外聘专家-50万元，</t>
  </si>
  <si>
    <t xml:space="preserve">       中医医院</t>
  </si>
  <si>
    <t>卫健局派驻拘留所医生工资6万元,</t>
  </si>
  <si>
    <t xml:space="preserve">       其他公立医院支出</t>
  </si>
  <si>
    <t xml:space="preserve">     基层医疗卫生机构</t>
  </si>
  <si>
    <t xml:space="preserve">       乡镇卫生院</t>
  </si>
  <si>
    <t>乡镇卫生专项10.4万（转移支付按当时农业人口20.8万人*0.5元）。基层医疗卫生体制改革补助758.32万元(含2014年调整和追加基层医疗卫生机构综合改革财政补助资金108.32万元)。</t>
  </si>
  <si>
    <t>乡镇卫生专项11.1万（转移支付按当时农业人口22.17万人*0.5元）。基层医疗卫生体制改革补助1304.46万元【原为1434.46万元(215人每月基层医疗工资及各项保险和取暖费1002879万元*12个月=1203.46万/年+全年奖励性绩效218.1万元,加取暖费差额215人*600元=12.9万),原从农合基金列支的180万财政局已提意见,应由县财政补贴162万元，农合基金预拨18万,财政补助数已按调整后计算,上级下达基本药物制度专款130万可抵顶县安排数】。冀财建（2014）247号2013年乡镇卫生院设备装备建设资金43.89万元,</t>
  </si>
  <si>
    <r>
      <rPr>
        <sz val="10"/>
        <color rgb="FF0000FF"/>
        <rFont val="宋体"/>
        <charset val="134"/>
      </rPr>
      <t>乡镇卫生专项11.1万</t>
    </r>
    <r>
      <rPr>
        <sz val="10"/>
        <rFont val="宋体"/>
        <charset val="134"/>
      </rPr>
      <t>（</t>
    </r>
    <r>
      <rPr>
        <sz val="10"/>
        <color rgb="FFFF0000"/>
        <rFont val="宋体"/>
        <charset val="134"/>
      </rPr>
      <t>转移支付按当时农业人口22.17万人*0.5元</t>
    </r>
    <r>
      <rPr>
        <sz val="10"/>
        <rFont val="宋体"/>
        <charset val="134"/>
      </rPr>
      <t>）。</t>
    </r>
  </si>
  <si>
    <t xml:space="preserve">       其他基层医疗卫生机构</t>
  </si>
  <si>
    <t>村卫生室药品零差率补助县级财政配套140.8万【按上级医改政策要求村卫生室要全部实行药品零差率销售，财政补助资金按省服务人口人均8元计算，按省政府196号文件规定省负担20%；县负担80%，补助资金按22万人计算，需县财政配套补助22*8*80%=140.8万元。】，</t>
  </si>
  <si>
    <t>村卫生室药品零差率64万元(20万人*8元*80%/2)</t>
  </si>
  <si>
    <r>
      <rPr>
        <sz val="10"/>
        <color rgb="FF0000FF"/>
        <rFont val="宋体"/>
        <charset val="134"/>
      </rPr>
      <t>村卫生室药品零差率92万元</t>
    </r>
    <r>
      <rPr>
        <sz val="10"/>
        <rFont val="宋体"/>
        <charset val="134"/>
      </rPr>
      <t>(</t>
    </r>
    <r>
      <rPr>
        <sz val="10"/>
        <color rgb="FFFF0000"/>
        <rFont val="宋体"/>
        <charset val="134"/>
      </rPr>
      <t>23万人*8元/2，省县各负担一半</t>
    </r>
    <r>
      <rPr>
        <sz val="10"/>
        <rFont val="宋体"/>
        <charset val="134"/>
      </rPr>
      <t>)</t>
    </r>
  </si>
  <si>
    <t xml:space="preserve">     公共卫生</t>
  </si>
  <si>
    <t xml:space="preserve">       疾病预防控制机构</t>
  </si>
  <si>
    <t>艾滋病防治8万，布病防治2万,计划免疫及防疫经费113.83万（按35名全额工资118340月*12月-财政差额补贴39.92万+疾控中心差额在职养老医疗等保险91726元*12月*34.3%=37.75万-收费罚没26万），儿童预防免费接种10万,应急物资储备2万；</t>
  </si>
  <si>
    <t>艾滋病防治8万，布病防治2万,计划免疫及防疫经费216.27万【按差额人员31名月工资12.72万元*12月=152.64万元,31名差额全年奖励性绩效303921元,全年四险(152.64万元+30.4万)*26.8%=49.05万元,加自收自支24人年工资及四险110.13万*70%-收费罚没47万=30万,减差额补助45.78万元】，儿童预防免费接种10万,应急物资储备2万；</t>
  </si>
  <si>
    <r>
      <rPr>
        <sz val="10"/>
        <color rgb="FF0000FF"/>
        <rFont val="宋体"/>
        <charset val="134"/>
      </rPr>
      <t>艾滋病防治8万，布病防治2万,结核病防治2万元，学生营养餐监测2万元</t>
    </r>
    <r>
      <rPr>
        <sz val="10"/>
        <color theme="8"/>
        <rFont val="宋体"/>
        <charset val="134"/>
      </rPr>
      <t>，</t>
    </r>
    <r>
      <rPr>
        <sz val="10"/>
        <color rgb="FF0000FF"/>
        <rFont val="宋体"/>
        <charset val="134"/>
      </rPr>
      <t>计划免疫及防疫经费242.74万</t>
    </r>
    <r>
      <rPr>
        <sz val="10"/>
        <color rgb="FFFF0000"/>
        <rFont val="宋体"/>
        <charset val="134"/>
      </rPr>
      <t>【按差额人员28名月工资12.9万元*12月=154.8万元,28名差额全年奖励性绩效26.3万元,全年四险及职业年金(154.8万元+26.3万)*34.8%=63万元,加自收自支27人年工资、奖励绩效、四险及职业年金162.2万*70%=113.54万,减差额补助30%部分46.4万元,减27人自收自支列入预算数68.5万元,专项共安排242.74万元】</t>
    </r>
    <r>
      <rPr>
        <sz val="10"/>
        <rFont val="宋体"/>
        <charset val="134"/>
      </rPr>
      <t>，</t>
    </r>
    <r>
      <rPr>
        <sz val="10"/>
        <color rgb="FF0000FF"/>
        <rFont val="宋体"/>
        <charset val="134"/>
      </rPr>
      <t>儿童预防免费接种10万,应急物资储备2万；涞源县卫生监督所建设拖欠工程款38.15万元。</t>
    </r>
  </si>
  <si>
    <t xml:space="preserve">       卫生监督机构</t>
  </si>
  <si>
    <t xml:space="preserve">       妇幼保健机构</t>
  </si>
  <si>
    <t>婚前检查10万元(经县政府批准从2015年开始由县妇幼对全县新婚夫妇进行婚前检查,每年10万元)</t>
  </si>
  <si>
    <r>
      <rPr>
        <sz val="10"/>
        <color rgb="FF0000FF"/>
        <rFont val="宋体"/>
        <charset val="134"/>
      </rPr>
      <t>婚前检查10万元</t>
    </r>
    <r>
      <rPr>
        <sz val="10"/>
        <color theme="8"/>
        <rFont val="宋体"/>
        <charset val="134"/>
      </rPr>
      <t>(</t>
    </r>
    <r>
      <rPr>
        <sz val="10"/>
        <color rgb="FFFF0000"/>
        <rFont val="宋体"/>
        <charset val="134"/>
      </rPr>
      <t>经县政府批准从2015年开始由县妇幼对全县新婚夫妇进行婚前检查,每年10万元</t>
    </r>
    <r>
      <rPr>
        <sz val="10"/>
        <rFont val="宋体"/>
        <charset val="134"/>
      </rPr>
      <t>)</t>
    </r>
  </si>
  <si>
    <t xml:space="preserve">       基本公共卫生服务</t>
  </si>
  <si>
    <t>公共卫生服务项目县配套251.52万（中央18元，省2.4元，县9.6元。26.2万人*每人补助9.6元），</t>
  </si>
  <si>
    <t>公共卫生服务项目县配套336.9万（共计40元,其中:中央24元，省3.2元，县11.2元。26.321万人*每人补助12.8元），</t>
  </si>
  <si>
    <r>
      <rPr>
        <sz val="10"/>
        <color rgb="FF0000FF"/>
        <rFont val="宋体"/>
        <charset val="134"/>
      </rPr>
      <t>基本公共卫生服务项目县配套139.5万</t>
    </r>
    <r>
      <rPr>
        <sz val="10"/>
        <rFont val="宋体"/>
        <charset val="134"/>
      </rPr>
      <t>（</t>
    </r>
    <r>
      <rPr>
        <sz val="10"/>
        <color rgb="FFFF0000"/>
        <rFont val="宋体"/>
        <charset val="134"/>
      </rPr>
      <t>冀财预[2016]140号文，核定我县常住人口27.9万人，共计50元,其中:中央30元，省10元，县10元。27.9万人*每人补助10元</t>
    </r>
    <r>
      <rPr>
        <sz val="10"/>
        <rFont val="宋体"/>
        <charset val="134"/>
      </rPr>
      <t>），</t>
    </r>
  </si>
  <si>
    <t xml:space="preserve">       重大公共卫生专项</t>
  </si>
  <si>
    <t xml:space="preserve">       突发公共卫生事件应急处理</t>
  </si>
  <si>
    <t xml:space="preserve">       其他公共卫生支出</t>
  </si>
  <si>
    <t xml:space="preserve">     计划生育事务</t>
  </si>
  <si>
    <t xml:space="preserve">       计划生育机构</t>
  </si>
  <si>
    <t>四术员工资及养老保险56.16万(工资30人*1040元*12=37.44万、三险30人*1977.1元*12*26.3%=18.72万)，2011年分配退伍兵补贴190万元（52人工资及保险158219元/月*12个月=190万元,含提标工资500元/人、月），乡镇计生专项20.81万（转移支付按当时农业人口每人1元标准），</t>
  </si>
  <si>
    <t>四术员工资及养老保险65.87万(工资30人*1210元*12=43.56万、三险30人*2312元*12*26.8%=22.31万)，2011年分配退伍兵补贴296.87万元（52人工资及各项保险204110元/月*12个月=244.93万元,含奖励性绩效工资51.94万元/年），乡镇计生专项21.71万（转移支付按当时农业人口每人1元标准），</t>
  </si>
  <si>
    <r>
      <rPr>
        <sz val="10"/>
        <color rgb="FF0000FF"/>
        <rFont val="宋体"/>
        <charset val="134"/>
      </rPr>
      <t>四术员工资及养老保险75.03万</t>
    </r>
    <r>
      <rPr>
        <sz val="10"/>
        <rFont val="宋体"/>
        <charset val="134"/>
      </rPr>
      <t>(</t>
    </r>
    <r>
      <rPr>
        <sz val="10"/>
        <color rgb="FFFF0000"/>
        <rFont val="宋体"/>
        <charset val="134"/>
      </rPr>
      <t>工资30人*1380元*12=49.68万、三险30人*2627元*12*26.8%=25.35万</t>
    </r>
    <r>
      <rPr>
        <sz val="10"/>
        <rFont val="宋体"/>
        <charset val="134"/>
      </rPr>
      <t>)，</t>
    </r>
    <r>
      <rPr>
        <sz val="10"/>
        <color rgb="FF0000FF"/>
        <rFont val="宋体"/>
        <charset val="134"/>
      </rPr>
      <t>乡镇计生专项21.71万</t>
    </r>
    <r>
      <rPr>
        <sz val="10"/>
        <rFont val="宋体"/>
        <charset val="134"/>
      </rPr>
      <t>（</t>
    </r>
    <r>
      <rPr>
        <sz val="10"/>
        <color rgb="FFFF0000"/>
        <rFont val="宋体"/>
        <charset val="134"/>
      </rPr>
      <t>转移支付按当时农业人口每人1元标准）</t>
    </r>
    <r>
      <rPr>
        <sz val="10"/>
        <rFont val="宋体"/>
        <charset val="134"/>
      </rPr>
      <t>，</t>
    </r>
  </si>
  <si>
    <t xml:space="preserve">       计划生育服务</t>
  </si>
  <si>
    <t>计生手术费18万【（省10、县90）2013年:上环 3284例*22元、女扎11例*161元、人流237元*74例、引产40例*224元、并发症1万元、查环查孕27533万人次*6元，手术费用共27.57万元*90%=24.81万】，四项手术奖励金9.4万（上环3284*20元、结扎奖励11*50元、人流237*100元、引产40*100元），流动人口管理3万（915人*43.8元），18周岁农村独生子女父母奖励30万（2500人*120），农村49周岁放弃二胎奖励28万（280人*1000元），城镇职工、下岗待业人员独生子女父母奖励18万元（1500人*120元），企业、下岗、行政退休人员独生子女父母一次性三千元奖励69万（230人*3000元），独生子女特困家庭救助10万（60人、根据困难情况给予救助、独生子女死亡家庭不低于2万元、伤残不低于1万元、应届毕业计生贫困家庭大学生不低于3000元）,60周岁以上奖励扶助、特别扶助及手术并发症特别扶助119.58万（ 比例：中央50%省10%县40%。60周岁以上独生子父母2538人*960元*40%=97.46、独生女死亡的父母82人*1620元*40%=5.31、独生女死亡的父母82人*780元*40%=2.56、独生子女伤残父母32人*1320元*40%=4.22，二级12人*2400元*40%=1.15、三级185人*1200元*40%=8.88），贫困农村独生子女参加新型农村合作医疗补贴9.7万（2013年具体标准卫生局还不知道先按40元预算，2155人*45元），贫困农村独生子女参加新农保补贴67.9万（60岁以上死亡或伤残540元*99人、60岁以上正常的180元*2538人、60岁以下的30元*5625人）,出生缺陷一级预防19.5万（比例是中央50、省5、县45，按2013年新生婴儿出生数的80%计算是1800对夫妻，检查费是1800对*240元*45%），</t>
  </si>
  <si>
    <t>计生手术费18万【（省10、县90）2013年:上环 3284例*22元、女扎11例*161元、人流237元*74例、引产40例*224元、并发症1万元、查环查孕27533万人次*6元，手术费用共27.57万元*90%=24.81万】，四项手术奖励金9.4万（上环3284*20元、结扎奖励11*50元、人流237*100元、引产40*100元），流动人口管理3万（915人*43.8元），18周岁农村独生子女父母奖励28.4万（2557人*120按月算账为28.4万元），农村49周岁放弃二胎奖励28万（280人*1000元），城镇职工、下岗待业人员独生子女父母奖励6.75万元（600人*120元），企业、下岗、行政退休人员独生子女父母一次性三千元奖励60万（200人*3000元），独生子女特困家庭救助10万（60人、根据困难情况给予救助、独生子女死亡家庭不低于2万元、伤残不低于1万元、应届毕业计生贫困家庭大学生不低于3000元）,60周岁以上奖励扶助、特别扶助及手术并发症特别扶助161.27万（ 比例：中央50%省10%县40%。60周岁以上独生子父母3189人*960元*40%=122.46万、独生女死亡的父母98人*2040元*40%=8万、独生女死亡的父母98人*2040元*80%=15.99万、独生子女伤残父母24人*1800元*40%=1.73，独生子女伤残父母24人*1440元*80%=2.76，二级8人*2400元*40%=0.77、三级199人*1200元*40%=9.55万元），贫困18周岁以下农村独生子女参加新型农村合作医疗补贴16.86万（独生子女1405人*120元），贫困农村独生子女家庭参加新农保补贴86.25万（60岁以上死亡或伤残540元*122人=6.59万、60岁以上正常的180元*3292人=59.25万、60岁以下的30元*6753人=20.26万,31人*50元=0.15万）,出生缺陷一级预防19.5万（比例是中央50、省5、县45，按2013年新生婴儿出生数的80%计算是1800对夫妻，检查费是1800对*240元*45%），</t>
  </si>
  <si>
    <r>
      <rPr>
        <sz val="10"/>
        <color rgb="FF0000FF"/>
        <rFont val="宋体"/>
        <charset val="134"/>
      </rPr>
      <t>计生手术费10.28万</t>
    </r>
    <r>
      <rPr>
        <sz val="10"/>
        <rFont val="宋体"/>
        <charset val="134"/>
      </rPr>
      <t>【</t>
    </r>
    <r>
      <rPr>
        <sz val="10"/>
        <color rgb="FFFF0000"/>
        <rFont val="宋体"/>
        <charset val="134"/>
      </rPr>
      <t>（省50、县50）2016年:上环 3284例*22元、女扎11例*161元、人流237元*74例、引产40例*224元、并发症1万元、查环查孕15866万人次*6元，手术费用共20.57万元*50%=24.81万</t>
    </r>
    <r>
      <rPr>
        <sz val="10"/>
        <rFont val="宋体"/>
        <charset val="134"/>
      </rPr>
      <t>】，</t>
    </r>
    <r>
      <rPr>
        <sz val="10"/>
        <color rgb="FF0033CC"/>
        <rFont val="宋体"/>
        <charset val="134"/>
      </rPr>
      <t>四项手术奖励金9.4万</t>
    </r>
    <r>
      <rPr>
        <sz val="10"/>
        <rFont val="宋体"/>
        <charset val="134"/>
      </rPr>
      <t>（</t>
    </r>
    <r>
      <rPr>
        <sz val="10"/>
        <color rgb="FFFF0000"/>
        <rFont val="宋体"/>
        <charset val="134"/>
      </rPr>
      <t>上环3284*20元、结扎奖励11*50元、人流237*100元、引产40*100元</t>
    </r>
    <r>
      <rPr>
        <sz val="10"/>
        <rFont val="宋体"/>
        <charset val="134"/>
      </rPr>
      <t>），</t>
    </r>
    <r>
      <rPr>
        <sz val="10"/>
        <color rgb="FF0033CC"/>
        <rFont val="宋体"/>
        <charset val="134"/>
      </rPr>
      <t>流动人口管理3万</t>
    </r>
    <r>
      <rPr>
        <sz val="10"/>
        <color theme="8"/>
        <rFont val="宋体"/>
        <charset val="134"/>
      </rPr>
      <t>（</t>
    </r>
    <r>
      <rPr>
        <sz val="10"/>
        <color rgb="FFFF0000"/>
        <rFont val="宋体"/>
        <charset val="134"/>
      </rPr>
      <t>915人*43.8元</t>
    </r>
    <r>
      <rPr>
        <sz val="10"/>
        <color theme="8"/>
        <rFont val="宋体"/>
        <charset val="134"/>
      </rPr>
      <t>）</t>
    </r>
    <r>
      <rPr>
        <sz val="10"/>
        <rFont val="宋体"/>
        <charset val="134"/>
      </rPr>
      <t>，</t>
    </r>
    <r>
      <rPr>
        <sz val="10"/>
        <color rgb="FF0033CC"/>
        <rFont val="宋体"/>
        <charset val="134"/>
      </rPr>
      <t>18周岁农村独生子女父母奖励31.72万</t>
    </r>
    <r>
      <rPr>
        <sz val="10"/>
        <rFont val="宋体"/>
        <charset val="134"/>
      </rPr>
      <t>（</t>
    </r>
    <r>
      <rPr>
        <sz val="10"/>
        <color rgb="FFFF0000"/>
        <rFont val="宋体"/>
        <charset val="134"/>
      </rPr>
      <t>2643人*120按月算账为31.72万元</t>
    </r>
    <r>
      <rPr>
        <sz val="10"/>
        <rFont val="宋体"/>
        <charset val="134"/>
      </rPr>
      <t>），</t>
    </r>
    <r>
      <rPr>
        <sz val="10"/>
        <color rgb="FF0000FF"/>
        <rFont val="宋体"/>
        <charset val="134"/>
      </rPr>
      <t>农村49周岁放弃二胎奖励28万</t>
    </r>
    <r>
      <rPr>
        <sz val="10"/>
        <rFont val="宋体"/>
        <charset val="134"/>
      </rPr>
      <t>（</t>
    </r>
    <r>
      <rPr>
        <sz val="10"/>
        <color rgb="FFFF0000"/>
        <rFont val="宋体"/>
        <charset val="134"/>
      </rPr>
      <t>280人*1000元</t>
    </r>
    <r>
      <rPr>
        <sz val="10"/>
        <rFont val="宋体"/>
        <charset val="134"/>
      </rPr>
      <t>），</t>
    </r>
    <r>
      <rPr>
        <sz val="10"/>
        <color rgb="FF0000FF"/>
        <rFont val="宋体"/>
        <charset val="134"/>
      </rPr>
      <t>城镇职工、下岗待业人员独生子女父母奖励6.17万元</t>
    </r>
    <r>
      <rPr>
        <sz val="10"/>
        <rFont val="宋体"/>
        <charset val="134"/>
      </rPr>
      <t>（</t>
    </r>
    <r>
      <rPr>
        <sz val="10"/>
        <color rgb="FFFF0000"/>
        <rFont val="宋体"/>
        <charset val="134"/>
      </rPr>
      <t>514人*120元</t>
    </r>
    <r>
      <rPr>
        <sz val="10"/>
        <rFont val="宋体"/>
        <charset val="134"/>
      </rPr>
      <t>），</t>
    </r>
    <r>
      <rPr>
        <sz val="10"/>
        <color rgb="FF0000FF"/>
        <rFont val="宋体"/>
        <charset val="134"/>
      </rPr>
      <t>企业、下岗、行政退休人员独生子女父母一次性三千元奖励30万</t>
    </r>
    <r>
      <rPr>
        <sz val="10"/>
        <rFont val="宋体"/>
        <charset val="134"/>
      </rPr>
      <t>（</t>
    </r>
    <r>
      <rPr>
        <sz val="10"/>
        <color rgb="FFFF0000"/>
        <rFont val="宋体"/>
        <charset val="134"/>
      </rPr>
      <t>200人*3000元</t>
    </r>
    <r>
      <rPr>
        <sz val="10"/>
        <rFont val="宋体"/>
        <charset val="134"/>
      </rPr>
      <t>），</t>
    </r>
    <r>
      <rPr>
        <sz val="10"/>
        <color rgb="FF0000FF"/>
        <rFont val="宋体"/>
        <charset val="134"/>
      </rPr>
      <t>独生子女特困家庭救助10万</t>
    </r>
    <r>
      <rPr>
        <sz val="10"/>
        <rFont val="宋体"/>
        <charset val="134"/>
      </rPr>
      <t>（</t>
    </r>
    <r>
      <rPr>
        <sz val="10"/>
        <color rgb="FFFF0000"/>
        <rFont val="宋体"/>
        <charset val="134"/>
      </rPr>
      <t>60人、根据困难情况给予救助、独生子女死亡家庭不低于2万元、伤残不低于1万元、应届毕业计生贫困家庭大学生不低于3000元</t>
    </r>
    <r>
      <rPr>
        <sz val="10"/>
        <rFont val="宋体"/>
        <charset val="134"/>
      </rPr>
      <t>）,</t>
    </r>
    <r>
      <rPr>
        <sz val="10"/>
        <color rgb="FF0000FF"/>
        <rFont val="宋体"/>
        <charset val="134"/>
      </rPr>
      <t>60周岁以上奖励扶助、特别扶助及手术并发症特别扶助115.12万</t>
    </r>
    <r>
      <rPr>
        <sz val="10"/>
        <rFont val="宋体"/>
        <charset val="134"/>
      </rPr>
      <t xml:space="preserve">（ </t>
    </r>
    <r>
      <rPr>
        <sz val="10"/>
        <color rgb="FFFF0000"/>
        <rFont val="宋体"/>
        <charset val="134"/>
      </rPr>
      <t>比例：中央50%省25%县25%。60周岁以上独生子父母3533人*960元*25%=84.8万、独生子女死亡的父母94人*8400元*25%=19.74万、独生子女伤残父母25人*6600元*25%=4.13万元，手术并发症二级8人*2400元*25%=0.48、三级199人*1200元*25%=5.97万元</t>
    </r>
    <r>
      <rPr>
        <sz val="10"/>
        <rFont val="宋体"/>
        <charset val="134"/>
      </rPr>
      <t>），</t>
    </r>
    <r>
      <rPr>
        <sz val="10"/>
        <color rgb="FF0000FF"/>
        <rFont val="宋体"/>
        <charset val="134"/>
      </rPr>
      <t>贫困18周岁以下农村独生子女参加新型农村合作医疗补贴16.2万</t>
    </r>
    <r>
      <rPr>
        <sz val="10"/>
        <rFont val="宋体"/>
        <charset val="134"/>
      </rPr>
      <t>（</t>
    </r>
    <r>
      <rPr>
        <sz val="10"/>
        <color rgb="FFFF0000"/>
        <rFont val="宋体"/>
        <charset val="134"/>
      </rPr>
      <t>独生子女1350人*120元</t>
    </r>
    <r>
      <rPr>
        <sz val="10"/>
        <rFont val="宋体"/>
        <charset val="134"/>
      </rPr>
      <t>），</t>
    </r>
    <r>
      <rPr>
        <sz val="10"/>
        <color rgb="FF0000FF"/>
        <rFont val="宋体"/>
        <charset val="134"/>
      </rPr>
      <t>贫困农村独生子女家庭参加新农保补贴95.75万</t>
    </r>
    <r>
      <rPr>
        <sz val="10"/>
        <rFont val="宋体"/>
        <charset val="134"/>
      </rPr>
      <t>（</t>
    </r>
    <r>
      <rPr>
        <sz val="10"/>
        <color rgb="FFFF0000"/>
        <rFont val="宋体"/>
        <charset val="134"/>
      </rPr>
      <t>60岁以上死亡或伤残540元*110人=5.94万、60岁以上正常的180元*3530人=63.54万、60岁以下的30元*8660人=25.98万,58人*50元=0.29万</t>
    </r>
    <r>
      <rPr>
        <sz val="10"/>
        <rFont val="宋体"/>
        <charset val="134"/>
      </rPr>
      <t>）</t>
    </r>
    <r>
      <rPr>
        <sz val="10"/>
        <color theme="8"/>
        <rFont val="宋体"/>
        <charset val="134"/>
      </rPr>
      <t>,</t>
    </r>
    <r>
      <rPr>
        <sz val="10"/>
        <color rgb="FF0000FF"/>
        <rFont val="宋体"/>
        <charset val="134"/>
      </rPr>
      <t>出生缺陷一级预防19.5万</t>
    </r>
    <r>
      <rPr>
        <sz val="10"/>
        <rFont val="宋体"/>
        <charset val="134"/>
      </rPr>
      <t>（</t>
    </r>
    <r>
      <rPr>
        <sz val="10"/>
        <color rgb="FFFF0000"/>
        <rFont val="宋体"/>
        <charset val="134"/>
      </rPr>
      <t>比例是中央50、省5、县45，按2013年新生婴儿出生数的80%计算是1800对夫妻，检查费是1800对*240元*45%</t>
    </r>
    <r>
      <rPr>
        <sz val="10"/>
        <rFont val="宋体"/>
        <charset val="134"/>
      </rPr>
      <t>），</t>
    </r>
    <r>
      <rPr>
        <sz val="10"/>
        <color rgb="FF0000FF"/>
        <rFont val="宋体"/>
        <charset val="134"/>
      </rPr>
      <t>独生子女死亡、伤残家庭护工保险5万元；独生子女、计生协会人员意外伤害保险5.5万元，民心工程15.84万元</t>
    </r>
    <r>
      <rPr>
        <sz val="10"/>
        <color theme="8"/>
        <rFont val="宋体"/>
        <charset val="134"/>
      </rPr>
      <t>（</t>
    </r>
    <r>
      <rPr>
        <sz val="10"/>
        <color rgb="FFFF0000"/>
        <rFont val="宋体"/>
        <charset val="134"/>
      </rPr>
      <t>服务人群农村妇女，生殖健康检查标准为7.2元/人年*4.4万人*50%</t>
    </r>
    <r>
      <rPr>
        <sz val="10"/>
        <color theme="8"/>
        <rFont val="宋体"/>
        <charset val="134"/>
      </rPr>
      <t>）</t>
    </r>
  </si>
  <si>
    <t xml:space="preserve">       其他计划生育事务支出</t>
  </si>
  <si>
    <t>计生小组长及协管员工资54.48万元（小组长354人+协管员100人*100元*12月=54.48万），村计生办主任补贴（转移支付）34.2万（285人*100元*12月=34.2万），</t>
  </si>
  <si>
    <t xml:space="preserve">     行政事业单位医疗</t>
  </si>
  <si>
    <t xml:space="preserve">       行政单位医疗</t>
  </si>
  <si>
    <t xml:space="preserve">       事业单位医疗</t>
  </si>
  <si>
    <t xml:space="preserve">       公务员医疗补助</t>
  </si>
  <si>
    <t xml:space="preserve">       其他行政事业单位医疗支出</t>
  </si>
  <si>
    <t xml:space="preserve">     财政对基本医疗保险基金的补助</t>
  </si>
  <si>
    <t xml:space="preserve">       财政对职工基本医疗保险基金的补助</t>
  </si>
  <si>
    <t xml:space="preserve">       财政对城乡居民基本医疗保险基金的补助</t>
  </si>
  <si>
    <r>
      <rPr>
        <sz val="10"/>
        <color rgb="FF0033CC"/>
        <rFont val="宋体"/>
        <charset val="134"/>
      </rPr>
      <t>城乡居民基本医疗保险县配套2000万</t>
    </r>
    <r>
      <rPr>
        <sz val="10"/>
        <rFont val="宋体"/>
        <charset val="134"/>
      </rPr>
      <t>（</t>
    </r>
    <r>
      <rPr>
        <sz val="10"/>
        <color rgb="FFFF0000"/>
        <rFont val="宋体"/>
        <charset val="134"/>
      </rPr>
      <t>25.5万人*98元=2499万，含2016年城乡居民基本医疗保险县配套500万</t>
    </r>
    <r>
      <rPr>
        <sz val="10"/>
        <rFont val="宋体"/>
        <charset val="134"/>
      </rPr>
      <t>）；</t>
    </r>
  </si>
  <si>
    <t>城乡居民基本医疗保险县配套-76.714万元；</t>
  </si>
  <si>
    <t xml:space="preserve">       财政对其他基本医疗保险基金的补助</t>
  </si>
  <si>
    <t xml:space="preserve">     医疗救助</t>
  </si>
  <si>
    <t xml:space="preserve">       城乡医疗救助</t>
  </si>
  <si>
    <t>城镇医疗救助6万【（保民[2010]71号文规定辖区城镇人口不低于1元的标准安排医疗救助）6万人*1元】。贫困农村医疗救助22万【（保民[2010]71号文规定辖区城镇人口不低于1元的标准安排医疗救助）22万人*1元】。</t>
  </si>
  <si>
    <r>
      <rPr>
        <sz val="10"/>
        <color rgb="FF0033CC"/>
        <rFont val="宋体"/>
        <charset val="134"/>
      </rPr>
      <t>城乡居民重残人员医疗保险个人缴费补助18.4万元</t>
    </r>
    <r>
      <rPr>
        <sz val="10"/>
        <color theme="8"/>
        <rFont val="宋体"/>
        <charset val="134"/>
      </rPr>
      <t>[</t>
    </r>
    <r>
      <rPr>
        <sz val="10"/>
        <color rgb="FFFF0000"/>
        <rFont val="宋体"/>
        <charset val="134"/>
      </rPr>
      <t>（3286人*（160*60%-40元）]，</t>
    </r>
    <r>
      <rPr>
        <sz val="10"/>
        <color rgb="FF0033CC"/>
        <rFont val="宋体"/>
        <charset val="134"/>
      </rPr>
      <t>城乡居民低保五保人员医疗保险个人缴费补助332.8（</t>
    </r>
    <r>
      <rPr>
        <sz val="10"/>
        <color rgb="FFFF0000"/>
        <rFont val="宋体"/>
        <charset val="134"/>
      </rPr>
      <t>低保26010人*120元+五保1721人*120元）,</t>
    </r>
  </si>
  <si>
    <t>医保所城乡居民重残人员医疗保险个人缴费补助-0.66万元，医保所城乡居民低保五保人员医疗保险个人缴费补助10.714万元。</t>
  </si>
  <si>
    <t xml:space="preserve">       疾病应急救助</t>
  </si>
  <si>
    <t>重特大疾病救助基金84万（按城乡人口数每人每年3元，全县28万元人*3元=84万元）</t>
  </si>
  <si>
    <t xml:space="preserve">       其他医疗救助支出</t>
  </si>
  <si>
    <t>红十字会救助-40万元；</t>
  </si>
  <si>
    <t xml:space="preserve">     优抚对象医疗</t>
  </si>
  <si>
    <t xml:space="preserve">       优抚对象医疗补助</t>
  </si>
  <si>
    <t>烈免费2万（老荣退军人和军烈属医疗补助），</t>
  </si>
  <si>
    <r>
      <rPr>
        <sz val="10"/>
        <color rgb="FF0033CC"/>
        <rFont val="宋体"/>
        <charset val="134"/>
      </rPr>
      <t>烈免费2万</t>
    </r>
    <r>
      <rPr>
        <sz val="10"/>
        <rFont val="宋体"/>
        <charset val="134"/>
      </rPr>
      <t>（</t>
    </r>
    <r>
      <rPr>
        <sz val="10"/>
        <color rgb="FFFF0000"/>
        <rFont val="宋体"/>
        <charset val="134"/>
      </rPr>
      <t>老荣退军人和军烈属医疗补助</t>
    </r>
    <r>
      <rPr>
        <sz val="10"/>
        <rFont val="宋体"/>
        <charset val="134"/>
      </rPr>
      <t>）</t>
    </r>
  </si>
  <si>
    <t>重点优抚对象门诊补助-20万元.</t>
  </si>
  <si>
    <t xml:space="preserve">       其他优抚对象医疗补助</t>
  </si>
  <si>
    <t>新农合：票据1.2万，专用软件系统维护使用费3.6万，网络服务费5.58万，电脑耗材6万（专用打印纸、墨、色纸、票据打印纸、打印机2台、更换机房电池等），更换机房硬件设备7万元（全县新农合机房防护地板及线路设备已使用7年，正常寿命5年，现已破损急需更换，另需增加三层交换机1台，需2万元。），新农合专项16.6万(工资性补贴)，新农合探视费2万；生育保险财政补助57.6万（年工资总额19200万*0.3%）；</t>
  </si>
  <si>
    <t>1-6级伤残军人医疗保险70万,红十字会救助50万元.</t>
  </si>
  <si>
    <t>1-6级伤残军人医疗保险70万元,红十字会救助50万元.</t>
  </si>
  <si>
    <t>1-6级残疾军人医疗保险-40万元,</t>
  </si>
  <si>
    <t xml:space="preserve">     医疗保障管理事务</t>
  </si>
  <si>
    <t xml:space="preserve">       医疗保障政策管理</t>
  </si>
  <si>
    <t xml:space="preserve">       医疗保障经办事务</t>
  </si>
  <si>
    <t xml:space="preserve">       其他医疗保障管理事务支出</t>
  </si>
  <si>
    <t xml:space="preserve">     老龄卫生健康事务</t>
  </si>
  <si>
    <t xml:space="preserve">       老龄卫生健康事务</t>
  </si>
  <si>
    <t xml:space="preserve">     其他卫生健康支出</t>
  </si>
  <si>
    <t xml:space="preserve">       其他卫生健康支出</t>
  </si>
  <si>
    <t>十、节能环保</t>
  </si>
  <si>
    <t xml:space="preserve">     环境保护管理事务</t>
  </si>
  <si>
    <t>环保局工作经费520万元。</t>
  </si>
  <si>
    <t xml:space="preserve">       生态环境保护宣传</t>
  </si>
  <si>
    <t xml:space="preserve">       环境保护法规、规划及标准</t>
  </si>
  <si>
    <t xml:space="preserve">       生态环境保护行政许可</t>
  </si>
  <si>
    <t xml:space="preserve">       其他环境保护管理事务支出</t>
  </si>
  <si>
    <t>环保局环境污染举报奖励资金-2万元,</t>
  </si>
  <si>
    <t xml:space="preserve">     环境监测与监察</t>
  </si>
  <si>
    <t xml:space="preserve">       建设项目环评审查与监督</t>
  </si>
  <si>
    <t xml:space="preserve">       其他环境监测与监察支出</t>
  </si>
  <si>
    <t>环境空气自动监测第三方运营费20万,环境监测站运行费50万元（17名自收自支人员*3000元*12个月，环境监测仪器鉴定费、损耗费、修理费、药剂费、运行费、新购置仪器经费等20万）:</t>
  </si>
  <si>
    <r>
      <rPr>
        <sz val="10"/>
        <color rgb="FF0033CC"/>
        <rFont val="宋体"/>
        <charset val="134"/>
      </rPr>
      <t>环境空气自动监测第三方运营费20万</t>
    </r>
    <r>
      <rPr>
        <sz val="10"/>
        <rFont val="宋体"/>
        <charset val="134"/>
      </rPr>
      <t>,</t>
    </r>
  </si>
  <si>
    <t xml:space="preserve">     污染防治</t>
  </si>
  <si>
    <t xml:space="preserve">       大气</t>
  </si>
  <si>
    <t>大气污染治理50万元（主要用于提前淘汰黄标车财政补贴），</t>
  </si>
  <si>
    <r>
      <rPr>
        <sz val="10"/>
        <color rgb="FF0033CC"/>
        <rFont val="宋体"/>
        <charset val="134"/>
      </rPr>
      <t>大气污染治理260万元【</t>
    </r>
    <r>
      <rPr>
        <sz val="10"/>
        <color rgb="FFFF0000"/>
        <rFont val="宋体"/>
        <charset val="134"/>
      </rPr>
      <t>主要用于提前淘汰黄标车财政补贴,</t>
    </r>
    <r>
      <rPr>
        <sz val="10"/>
        <color rgb="FFCC3300"/>
        <rFont val="宋体"/>
        <charset val="134"/>
      </rPr>
      <t>监测站检测经费、办公费(专项监测经费按每季监督性监测一次，每年监测四次，其中包括对我县地表水3个断面、集中式饮用水2个点位、县内5家重点污染源的监测。2、监测办公经费包括电脑、扫描仪、照相机等)</t>
    </r>
    <r>
      <rPr>
        <sz val="10"/>
        <rFont val="宋体"/>
        <charset val="134"/>
      </rPr>
      <t>】</t>
    </r>
  </si>
  <si>
    <t>追加环保专项工作经费50万元,追加全县煤改电、煤改气、集中供热、洁净煤补贴以及炉具配套等取暖费用4000万元,</t>
  </si>
  <si>
    <t xml:space="preserve">       水体</t>
  </si>
  <si>
    <t>污水处理厂托管费补贴168万【污水处理厂运转经费需240万-按自来水收取水费推算征收排污费72万(233万吨*0.75元*50%）】；解决污水处理厂以前年度欠账24.89万元；</t>
  </si>
  <si>
    <t xml:space="preserve">污水处理厂运营费323万元【按保底水量1.25万吨/天*吨水费用1.18元/吨*365天=538.38万元,实际安排323万元(按2015年实际处理污水量计算,其中;2015年安排托管费168万元,追加50万元,拖欠46万元,自来水公司征收污水处理费59万元)】,
</t>
  </si>
  <si>
    <t xml:space="preserve">
</t>
  </si>
  <si>
    <r>
      <rPr>
        <sz val="10"/>
        <color rgb="FFD422F4"/>
        <rFont val="宋体"/>
        <charset val="134"/>
      </rPr>
      <t>住建局污水处理厂除臭项目-50万元</t>
    </r>
    <r>
      <rPr>
        <sz val="10"/>
        <color rgb="FF0000FF"/>
        <rFont val="宋体"/>
        <charset val="134"/>
      </rPr>
      <t>,追加污水处理厂9-11月份运行费190万元,</t>
    </r>
  </si>
  <si>
    <t xml:space="preserve">       固体废弃物与化学品</t>
  </si>
  <si>
    <t>公路两侧卫生25万（原保洁员42名*500元*12月=25万）,垃圾填埋场运行费用70万元；</t>
  </si>
  <si>
    <t>公路两侧卫生25万（原保洁员42名*500元*12月=25万）,垃圾填埋场运行费用110万元(垃圾填埋场PPT全年运行费用110万元)；</t>
  </si>
  <si>
    <r>
      <rPr>
        <sz val="10"/>
        <color rgb="FF0000FF"/>
        <rFont val="宋体"/>
        <charset val="134"/>
      </rPr>
      <t>公路两侧卫生10万（</t>
    </r>
    <r>
      <rPr>
        <sz val="10"/>
        <color rgb="FFFF0000"/>
        <rFont val="宋体"/>
        <charset val="134"/>
      </rPr>
      <t>原保洁员42名*500元*12月=25万</t>
    </r>
    <r>
      <rPr>
        <sz val="10"/>
        <color rgb="FF0000FF"/>
        <rFont val="宋体"/>
        <charset val="134"/>
      </rPr>
      <t>）,</t>
    </r>
  </si>
  <si>
    <t xml:space="preserve">       其他污染防治支出</t>
  </si>
  <si>
    <r>
      <rPr>
        <sz val="10"/>
        <color rgb="FF0000FF"/>
        <rFont val="宋体"/>
        <charset val="134"/>
      </rPr>
      <t>住建局垃圾场进场路抢修工程款4.93万元（</t>
    </r>
    <r>
      <rPr>
        <sz val="10"/>
        <color rgb="FFFF0000"/>
        <rFont val="宋体"/>
        <charset val="134"/>
      </rPr>
      <t>提意见列入2017年预算</t>
    </r>
    <r>
      <rPr>
        <sz val="10"/>
        <color rgb="FF0000FF"/>
        <rFont val="宋体"/>
        <charset val="134"/>
      </rPr>
      <t>），住建局垃圾场混凝土围挡支座工程款4.01万元（</t>
    </r>
    <r>
      <rPr>
        <sz val="10"/>
        <color rgb="FFFF0000"/>
        <rFont val="宋体"/>
        <charset val="134"/>
      </rPr>
      <t>提意见列入2017年预算</t>
    </r>
    <r>
      <rPr>
        <sz val="10"/>
        <color rgb="FF0000FF"/>
        <rFont val="宋体"/>
        <charset val="134"/>
      </rPr>
      <t>），</t>
    </r>
  </si>
  <si>
    <t xml:space="preserve">     自然生态保护</t>
  </si>
  <si>
    <t xml:space="preserve">       生态保护</t>
  </si>
  <si>
    <r>
      <rPr>
        <sz val="10"/>
        <color rgb="FF0000FF"/>
        <rFont val="宋体"/>
        <charset val="134"/>
      </rPr>
      <t>住建局湿地公园基础设施维护工程款208.84万元</t>
    </r>
    <r>
      <rPr>
        <sz val="10"/>
        <rFont val="宋体"/>
        <charset val="134"/>
      </rPr>
      <t>(</t>
    </r>
    <r>
      <rPr>
        <sz val="10"/>
        <color rgb="FFFF0000"/>
        <rFont val="宋体"/>
        <charset val="134"/>
      </rPr>
      <t>此项目中标价448.55万元,安排80%工程款358.84万元</t>
    </r>
    <r>
      <rPr>
        <sz val="10"/>
        <rFont val="宋体"/>
        <charset val="134"/>
      </rPr>
      <t>).</t>
    </r>
  </si>
  <si>
    <t xml:space="preserve">       农村环境保护</t>
  </si>
  <si>
    <t>白石山镇垃圾清理专项20万元,18个乡镇农村环境治理专项36万元.</t>
  </si>
  <si>
    <t>农业农村局关于解决拖欠保洁员工资8万元,</t>
  </si>
  <si>
    <t xml:space="preserve">       自然保护区</t>
  </si>
  <si>
    <t xml:space="preserve">       其他自然生态保护支出</t>
  </si>
  <si>
    <t xml:space="preserve">     天然林保护</t>
  </si>
  <si>
    <t xml:space="preserve">       森林管护</t>
  </si>
  <si>
    <t xml:space="preserve">       社会保险补助</t>
  </si>
  <si>
    <t xml:space="preserve">       政策性社会性支出补助</t>
  </si>
  <si>
    <t xml:space="preserve">       天然林保护工程建设</t>
  </si>
  <si>
    <t xml:space="preserve">       停伐补助</t>
  </si>
  <si>
    <t xml:space="preserve">       其他天然林保护支出</t>
  </si>
  <si>
    <t xml:space="preserve">     退耕还林</t>
  </si>
  <si>
    <t xml:space="preserve">       退耕还林粮食折现补贴</t>
  </si>
  <si>
    <t xml:space="preserve">       退耕还林粮食费用补贴</t>
  </si>
  <si>
    <t xml:space="preserve">       其他退耕还林粮食支出</t>
  </si>
  <si>
    <t xml:space="preserve">     能源节约利用</t>
  </si>
  <si>
    <t xml:space="preserve">       能源节约利用</t>
  </si>
  <si>
    <t>洁净型煤补贴30万元，</t>
  </si>
  <si>
    <t xml:space="preserve">     污染减排</t>
  </si>
  <si>
    <t xml:space="preserve">       生态环境监测与信息</t>
  </si>
  <si>
    <t xml:space="preserve">       生态环境执法与监察</t>
  </si>
  <si>
    <t xml:space="preserve">       减排专项支出</t>
  </si>
  <si>
    <t xml:space="preserve">       清洁生产专项支出</t>
  </si>
  <si>
    <t xml:space="preserve">       其他污染减排支出</t>
  </si>
  <si>
    <t xml:space="preserve">     可再生能源</t>
  </si>
  <si>
    <t xml:space="preserve">       可再生能源</t>
  </si>
  <si>
    <t xml:space="preserve">     能源管理事务</t>
  </si>
  <si>
    <t xml:space="preserve">       能源预测预警</t>
  </si>
  <si>
    <t xml:space="preserve">       能源行业管理</t>
  </si>
  <si>
    <t xml:space="preserve">       能源调查</t>
  </si>
  <si>
    <t xml:space="preserve">       农村电网建设</t>
  </si>
  <si>
    <t xml:space="preserve">       其他能源管理事务支出</t>
  </si>
  <si>
    <t xml:space="preserve">     其他节能环保支出</t>
  </si>
  <si>
    <t xml:space="preserve">       其他节能环保支出</t>
  </si>
  <si>
    <t xml:space="preserve">     城乡社区管理事务</t>
  </si>
  <si>
    <t>住建局项目前期费用28.7万元,住建局支付两个会计事务所审查账目费用15万（领导批示）</t>
  </si>
  <si>
    <r>
      <rPr>
        <sz val="10"/>
        <color rgb="FF0000FF"/>
        <rFont val="宋体"/>
        <charset val="134"/>
      </rPr>
      <t>县城项目建设牌匾、展牌、资料印刷费等20万元，2012年农民工受伤资金10万元（</t>
    </r>
    <r>
      <rPr>
        <sz val="10"/>
        <color rgb="FFFF0000"/>
        <rFont val="宋体"/>
        <charset val="134"/>
      </rPr>
      <t>法院调解由住建局一次性赔偿原告45万元，案件受理费0.44万元，共计45.44万元，2015年4月已拨付10万元,目前剩余35.44万元,本次调整预算安排10万元,尚欠25.44万），</t>
    </r>
  </si>
  <si>
    <t>住建局拨付对接华夏幸福面貌提升工作经费-20万元,</t>
  </si>
  <si>
    <t xml:space="preserve">       城管执法</t>
  </si>
  <si>
    <t xml:space="preserve">       工程建设标准规范编制与监管</t>
  </si>
  <si>
    <t xml:space="preserve">       工程建设管理</t>
  </si>
  <si>
    <t xml:space="preserve">       市政公用行业市场监管</t>
  </si>
  <si>
    <t xml:space="preserve">       住宅建设与房地产市场监管</t>
  </si>
  <si>
    <t xml:space="preserve">       执业资格注册与资质审查</t>
  </si>
  <si>
    <t xml:space="preserve">       其他城乡社区管理事务</t>
  </si>
  <si>
    <t>房地产交易信息74万元(根据住建部通知要求、实现网签业务系统统一覆盖全行政区域、全面实施新建商品房，存量房买卖合同网签备案制度,网签业务信息系统建设65万元、网络租用1万、系统维护8万元。)。</t>
  </si>
  <si>
    <t xml:space="preserve">     城乡社区规划与管理</t>
  </si>
  <si>
    <t xml:space="preserve">       城乡社区规划与管理</t>
  </si>
  <si>
    <t>城市规划专项经费95万元。</t>
  </si>
  <si>
    <t>各项规划编制费653.68万元【其中:1、涞源县全域规划编制费300万元。2、涞源县中心城区总体城市设计编制费103.44万元（3万元／平方公里×86.2平方公里×40％﹦103.44万元）。3、近期建设规划编制费103.44万元（3万元／平方公里×86.2平方公里×40％﹦103.44万元）。4、全县城镇空间发展战略规划编制费51.7万元（1.1万元／万人×47万人﹦51.7万元）。5、美丽乡村规划编制费560万元。其中：区片重点村6个和风凉沟村420万元（60万元／村×7村﹦420万元）， 省一般重点村14个140万元(10万元／村×14村﹦140万元)。6、白石山美丽乡村片区规划编制费250万元（省级重点）。7、涞源县中心城区控制性详细规划编制费250万元。8、涞源县高新技术产业园区50平方公里地形图测绘费35.1万元（此项目115.1万元，2014年已付80万元）】。</t>
  </si>
  <si>
    <t>各项规划编制设计及平台建设费800万元</t>
  </si>
  <si>
    <t xml:space="preserve">     城乡社区公共设施</t>
  </si>
  <si>
    <t xml:space="preserve">       小城镇基础设施建设</t>
  </si>
  <si>
    <t>冀财预[2014]71号文2014年均衡转支（县城建设）1000万元,冀财预[2014]346号2015年均衡转支（县城建设）1000万元,住建局解决拖欠泰和建筑公司行政办公大厅工程款96.85万元,</t>
  </si>
  <si>
    <r>
      <rPr>
        <sz val="10"/>
        <color rgb="FF0000FF"/>
        <rFont val="宋体"/>
        <charset val="134"/>
      </rPr>
      <t>市政工程款1500万元（</t>
    </r>
    <r>
      <rPr>
        <sz val="10"/>
        <color rgb="FFC60ABD"/>
        <rFont val="宋体"/>
        <charset val="134"/>
      </rPr>
      <t>含已拨付450万元</t>
    </r>
    <r>
      <rPr>
        <sz val="10"/>
        <color rgb="FF0000FF"/>
        <rFont val="宋体"/>
        <charset val="134"/>
      </rPr>
      <t>）,创建园林城市及绿化500万元。住建局原白石山景观大道工程款500万元（</t>
    </r>
    <r>
      <rPr>
        <sz val="10"/>
        <color rgb="FFFF0000"/>
        <rFont val="宋体"/>
        <charset val="134"/>
      </rPr>
      <t>2014年确定项目，该工程没有招标手续，2015年9月经政府会议研究决定，由住建局、财政局、审计局、纪检委联合对工程进行核验，后委托保定中盛信达工程造价咨询有限公司对工程结算进行审计，造价1971.0888万元，2017年预算安排500万元，</t>
    </r>
    <r>
      <rPr>
        <sz val="10"/>
        <color rgb="FFCC00CC"/>
        <rFont val="宋体"/>
        <charset val="134"/>
      </rPr>
      <t>2017.1.17日拨住建局300万元</t>
    </r>
    <r>
      <rPr>
        <sz val="10"/>
        <color rgb="FF0000FF"/>
        <rFont val="宋体"/>
        <charset val="134"/>
      </rPr>
      <t>），住建局景观大道拆迁补偿款114万元（</t>
    </r>
    <r>
      <rPr>
        <sz val="10"/>
        <color rgb="FFFF0000"/>
        <rFont val="宋体"/>
        <charset val="134"/>
      </rPr>
      <t>总计需拨付984万元，减已拨付500+200+170万=870万元，尚欠114万元</t>
    </r>
    <r>
      <rPr>
        <sz val="10"/>
        <color rgb="FF0000FF"/>
        <rFont val="宋体"/>
        <charset val="134"/>
      </rPr>
      <t>）；住建局支付112国道改造工程拆迁安置楼返迁户临时安置补助费41.16万元（</t>
    </r>
    <r>
      <rPr>
        <sz val="10"/>
        <color rgb="FFCC00CC"/>
        <rFont val="宋体"/>
        <charset val="134"/>
      </rPr>
      <t>此款1.17日已拨付</t>
    </r>
    <r>
      <rPr>
        <sz val="10"/>
        <color rgb="FF0000FF"/>
        <rFont val="宋体"/>
        <charset val="134"/>
      </rPr>
      <t>）；住建局“7.21”白石山片区审计咨询费2.8万元。住建局城区树木修剪工程资金5.8万元。国资办注入城投公司资本金30309万元（</t>
    </r>
    <r>
      <rPr>
        <sz val="10"/>
        <color rgb="FFC60ABD"/>
        <rFont val="宋体"/>
        <charset val="134"/>
      </rPr>
      <t>此款已拨付2.5亿，</t>
    </r>
    <r>
      <rPr>
        <sz val="10"/>
        <color rgb="FFFF0000"/>
        <rFont val="宋体"/>
        <charset val="134"/>
      </rPr>
      <t>偿还林业局注入资本金5309万元未拨付</t>
    </r>
    <r>
      <rPr>
        <sz val="10"/>
        <color rgb="FF0000FF"/>
        <rFont val="宋体"/>
        <charset val="134"/>
      </rPr>
      <t>）。</t>
    </r>
  </si>
  <si>
    <t>住建局涞源县全民健身体育公园建设-500万元。</t>
  </si>
  <si>
    <t xml:space="preserve">       其他城乡社区公共设施</t>
  </si>
  <si>
    <t>城市建设及偿还贷款本息2715万元（偿还农发行贷款本金2000万，利息1.1亿元*6.55%年利率=715万），住建局城区道路主要节点设置风景石所需资金12万,</t>
  </si>
  <si>
    <t>城市建设及偿还贷款利息357万元（偿还农发行贷款本金2000万用政府债券，利息7000万元*5.1%年利率=357万），滨湖新区建设水利贷款还利息321.3万元(偿还农发行贷款本金1700万用政府债券，利息6300万元*5.1%年利率=321.3万,共计678.3万元）,</t>
  </si>
  <si>
    <r>
      <rPr>
        <sz val="10"/>
        <color rgb="FF0033CC"/>
        <rFont val="宋体"/>
        <charset val="134"/>
      </rPr>
      <t>偿还滨湖新区建设水利贷款还本金2000万元</t>
    </r>
    <r>
      <rPr>
        <sz val="10"/>
        <rFont val="宋体"/>
        <charset val="134"/>
      </rPr>
      <t>,</t>
    </r>
    <r>
      <rPr>
        <sz val="10"/>
        <color rgb="FF0000FF"/>
        <rFont val="宋体"/>
        <charset val="134"/>
      </rPr>
      <t>全县路灯亮化电费及维护费335万元（</t>
    </r>
    <r>
      <rPr>
        <sz val="10"/>
        <color rgb="FFFF0000"/>
        <rFont val="宋体"/>
        <charset val="134"/>
      </rPr>
      <t>县城城区内路灯电费220万元，楼体亮化230万元；景观大道两侧亮化电费55万元，路灯电费95万元；县城及景观大道路灯维护费180万元，剔除城市基础设施配套费安排支出200万元和城市公用事业附加245万元后，安排亮化资金335万元），</t>
    </r>
    <r>
      <rPr>
        <sz val="10"/>
        <color rgb="FF0000FF"/>
        <rFont val="宋体"/>
        <charset val="134"/>
      </rPr>
      <t>游客服务中心政府购买服务资金2000万元（</t>
    </r>
    <r>
      <rPr>
        <sz val="10"/>
        <color rgb="FFFF0000"/>
        <rFont val="宋体"/>
        <charset val="134"/>
      </rPr>
      <t>共计需购买资金万元，已支付万元，尚欠万元</t>
    </r>
    <r>
      <rPr>
        <sz val="10"/>
        <color rgb="FF0000FF"/>
        <rFont val="宋体"/>
        <charset val="134"/>
      </rPr>
      <t>）。住建局城区安置片区风景园林设计费50万元。</t>
    </r>
  </si>
  <si>
    <t xml:space="preserve">     城乡社区环境卫生</t>
  </si>
  <si>
    <t xml:space="preserve">       城乡社区环境卫生</t>
  </si>
  <si>
    <t>市场服务中心四名副科工资补贴10万；行政执法局经费1093.74万元。1、人员经费815.99万，其中：①自收自支人员92人工资及五险349.53万【其中：原环卫处人员27人月工资75662元*12个月=90.79万,加五险62053元/月*26.3%*12个月+96元*27人=19.84万；住建局划转人员65人月工资16.37万元*12个月=196.4万,加五险13.253元/月*26.3%*12个月+96元*65人=42.5万】；②环卫临时工193人工资466.46万元【工资：2014年男工：114人*1500元/月*12月=205.2万元；女工：56人*1500元*12月=100.8万；司机：23人*1700元/月*12月=46.92万；工伤保险 ：193人*1977.1*1%*12月=4.58万；补充保险193人*30元=0.58万；清理城区15村包关人员月工资5.03万元*12月=60.36万 ,2013年欠缴养老保险480240元】。2、环卫费用304.58万元【①垃圾清运车费用134.46万元【时代金刚518型号10辆，每天每辆用柴油12公升，计120公升,五征三轮4辆，每天每辆用柴油6公升，计24公升。铲车1辆，每天用柴油30公升，计30公升。福田双排1辆，每天用柴油10公升，计10公升。洗扫车2辆，2013年购买，每天用柴油60公升，计120公升。勾臂车2辆，2013年购买，每天用柴油8公升，计16公升。摆臂车2辆，2013年购买，每天用柴油26公升，计52公升。年用油133920公升，柴油均价7.8元，7.8×133920公升=1044576元，修车费：300000元（包括脚蹬三轮车修车费）】；②材料费33.41万元；③劳保13.36万元；④清淤除脏费20.4万元；⑤环卫设备购置费 102.95万元（政府批办单【433】号，需支付247.9万元，2013年已支付144.95万元，2014年支付102.95万元】；3、冬季取暖费5.17万元(含四个公厕取暖费1.8万)；4、公用经费13万元【其中：①水电费3.8万元；②办公用品费6.2万元；③差旅费3万元】；5、城市管理用车费用22万元【城管面包车8辆、环卫面包车2辆，上海大众（志骏）1辆】；6、公厕 11万元【①水费10万元，②清洁用具1万元】；7、计划全年收费收入78万【注：按照2011—2013年平均值估算全年收费金额为78万元，另住建局负担原住建局划转至执法局65人工资和保险的70%部分167万元，此数从住建局补助经费中列支】。市场服务中心环卫专项27.16万（22名临时
工*1500元*12月=39.6万，22名临时工工伤保险*1977.1*1%*12月=0.52万，车辆用油8.28万，车辆维修3.5万，车辆保险0.5万，购置清
洁工具1.44万，劳保1.32万，下水道维修7.2万，扣除收费35.2万）；</t>
  </si>
  <si>
    <t>行政执法局环境卫生专项经费1126.43万元。【1、人员经费938.69万，其中：①自收自支人员工资及保险586.49万,其中:工资88人工资月工资333315元*12月=400万,2016年88人四险月33.33万元*26.8%*12月=107.2万,大额医保88人*96元/年=8448元,2016年防署取暖费88人*1420元=12.5万元,补充保险:90×30人=2700元，2015年欠缴养老保险90人月工资273611×20％×12月=656666.4元 ；②环卫临时工193人工资352.21万元【工资：2016年193人*1200元/月*12月=277.92万元；工伤保险 ：193人*2312*1%*12月=5.35万；补充保险193人*30元=0.58万；清理城区15村包关人员月工资5.03万元*12月=60.36万,环卫工人过节双薪8万元】。2、环卫费用175.48万元,其中:垃圾清运车费用93.51万元【时代金刚518型号6辆(需大修4辆)，每天每辆用柴油12公升，计72公升,五征三轮2辆，每天每辆用柴油6公升，计12公升。铲车1辆，每天用柴油30公升。福田双排1辆，每天用柴油10公升。洗扫车2辆，每天用柴油60公升，计120公升。勾臂车2辆，每天用柴油8公升，计16公升。摆臂车2辆，每天用柴油26公升，计52公升,雾炮车1辆、每天用柴油30公升。垃圾压缩车1辆、每天用柴油25公升。洒水车1辆、每天用柴油60公升。年用油155855公升，柴油均价6元，6元×155855公升=93.51万元】;修车费：20万元（包括脚蹬三轮车修车费）,材料费33.41万元；劳保13.36万元；清淤除脏费15.2万元】；3、公厕 12.26万元【①水费10万元，②清洁用具1万元,②公厕取暖费1.26万】】；数定化城管系统平台建设104万元(共计需369万,2015年已支付80万元,2016年支付建设费用的50%既104万此款从其自身收入中解决,2017年支付剩余部分款),市场服务中心1名副科工资补贴2.5万；市场服务中心环卫专项25.5万（22名临时工*1500元*12月=39.6万，22名临时工工伤保险*2312*1%*12月=0.61万，车辆用油8.28万，车辆维修3.5万，车辆保险0.5万，购置清洁工具1.44万，劳保1.32万，下水道维修7.2万，计62.45万元,扣除收费36.95万）；</t>
  </si>
  <si>
    <r>
      <rPr>
        <sz val="10"/>
        <color rgb="FF0033CC"/>
        <rFont val="宋体"/>
        <charset val="134"/>
      </rPr>
      <t>住建局湿地公园垃圾清理费用24.5953万元（</t>
    </r>
    <r>
      <rPr>
        <sz val="10"/>
        <color rgb="FFFF0000"/>
        <rFont val="宋体"/>
        <charset val="134"/>
      </rPr>
      <t>已评审</t>
    </r>
    <r>
      <rPr>
        <sz val="10"/>
        <color rgb="FF0033CC"/>
        <rFont val="宋体"/>
        <charset val="134"/>
      </rPr>
      <t>），行政执法局环境卫生专项经费386.89万元</t>
    </r>
    <r>
      <rPr>
        <sz val="10"/>
        <rFont val="宋体"/>
        <charset val="134"/>
      </rPr>
      <t>【</t>
    </r>
    <r>
      <rPr>
        <sz val="10"/>
        <color rgb="FFFF0000"/>
        <rFont val="宋体"/>
        <charset val="134"/>
      </rPr>
      <t>自收自支人员工资及保险386.89万,其中:工资88人工资月工资316443元*12月=380万,88人奖励性绩效年81万元,2017年88人四险月31.65万元*26.8%*12月=101.8万,大额医保88人*96元/年=8448元,2017年防署取暖费88人*1420元=12.5万元,补充保险:90×30人=2700元.合计576.42万元,减人员预算安排189.53万元,专项安排386.89万元】；</t>
    </r>
    <r>
      <rPr>
        <sz val="10"/>
        <color rgb="FF0000FF"/>
        <rFont val="宋体"/>
        <charset val="134"/>
      </rPr>
      <t>政府补贴县社土产小区取暖资金10万元。市场服务中心环卫专项28万</t>
    </r>
    <r>
      <rPr>
        <sz val="10"/>
        <color rgb="FFFF0000"/>
        <rFont val="宋体"/>
        <charset val="134"/>
      </rPr>
      <t>（22名临时工*1500元*12月=39.6万，22名临时工工伤保险*2312*1%*12月=0.61万）；</t>
    </r>
    <r>
      <rPr>
        <sz val="10"/>
        <color rgb="FF0000FF"/>
        <rFont val="宋体"/>
        <charset val="134"/>
      </rPr>
      <t>2017年应支付数字化城管建设费用尾款89.344万元</t>
    </r>
    <r>
      <rPr>
        <sz val="10"/>
        <color rgb="FFFF0000"/>
        <rFont val="宋体"/>
        <charset val="134"/>
      </rPr>
      <t>（根据政府办批件（2015）关于数字化城管系统平台建设费用拨付的请示编号733号），</t>
    </r>
    <r>
      <rPr>
        <sz val="10"/>
        <color rgb="FF0000FF"/>
        <rFont val="宋体"/>
        <charset val="134"/>
      </rPr>
      <t>2017年数字化平台网络运行费28.608万元</t>
    </r>
    <r>
      <rPr>
        <sz val="10"/>
        <color rgb="FFCC00CC"/>
        <rFont val="宋体"/>
        <charset val="134"/>
      </rPr>
      <t>（</t>
    </r>
    <r>
      <rPr>
        <sz val="10"/>
        <color rgb="FFFF0000"/>
        <rFont val="宋体"/>
        <charset val="134"/>
      </rPr>
      <t>政府批办件（2015）关于拨付数字化城管平台2015—2016年度运行费用的请示编号924号</t>
    </r>
    <r>
      <rPr>
        <sz val="10"/>
        <color rgb="FFCC00CC"/>
        <rFont val="宋体"/>
        <charset val="134"/>
      </rPr>
      <t>），</t>
    </r>
    <r>
      <rPr>
        <sz val="10"/>
        <color rgb="FF0000FF"/>
        <rFont val="宋体"/>
        <charset val="134"/>
      </rPr>
      <t>数字化城管室外高清球机电费3.5万元；城乡环卫市场化特许经营协议城乡环境卫生1500万元</t>
    </r>
    <r>
      <rPr>
        <sz val="10"/>
        <color rgb="FFCC00CC"/>
        <rFont val="宋体"/>
        <charset val="134"/>
      </rPr>
      <t>（</t>
    </r>
    <r>
      <rPr>
        <sz val="10"/>
        <color rgb="FFFF0000"/>
        <rFont val="宋体"/>
        <charset val="134"/>
      </rPr>
      <t>2017年1月1日起，按照招投标程序，预计一年费用约2000万元左右）</t>
    </r>
    <r>
      <rPr>
        <sz val="10"/>
        <color rgb="FFCC00CC"/>
        <rFont val="宋体"/>
        <charset val="134"/>
      </rPr>
      <t>，</t>
    </r>
    <r>
      <rPr>
        <sz val="10"/>
        <color rgb="FF0000FF"/>
        <rFont val="宋体"/>
        <charset val="134"/>
      </rPr>
      <t>租房费27万元，公共厕所水费10万元，住建局公厕冬季取暖费10万元。</t>
    </r>
  </si>
  <si>
    <t>追加2019年7-9月份餐厨泔水清运费46万元.追加执法局路面抑尘费用13万元,</t>
  </si>
  <si>
    <t xml:space="preserve">     其他城乡社区支出</t>
  </si>
  <si>
    <t xml:space="preserve">       其他城乡社区支出</t>
  </si>
  <si>
    <t xml:space="preserve">     农业</t>
  </si>
  <si>
    <t>农业局房屋修缮10万（2013年已从财政借款）；</t>
  </si>
  <si>
    <t xml:space="preserve">       科技转化与技术推广服务</t>
  </si>
  <si>
    <t>农业技术推广及病虫害防治等工作经费73万【[农业技术推广、农业防雹及病虫害防治（重点用于工资性补贴：（39人*1752元/月人+500元/月、人*12）-16万罚没*85%=76万-农机具购置补贴3万）】，农业局技术推广人员医疗保险费8万,种子公司补助25万（定额补贴20万，救灾种子储备5万），2013年农业技术推广缺口13万（已提意见的2013年人员补贴），</t>
  </si>
  <si>
    <t>农业技术推广及病虫害防治等工作经费178万元【农业技术推广、农业防雹及病虫害防治（重点用于工资性补贴：34人,月工资122395元*12月=146.87万元(不含奖励性绩效),养老医疗工伤生育保险月26927元*12个月万元=32.31万,全年奖励性绩效32.72万元,共计211.9万*70%=148.33万）,2015年拖欠3个月工资30万元】,种子公司补助25万（定额补贴20万，救灾种子储备5万），农机具购置补贴工作经费2万元。冀农计发（2014）145号测土配方施肥19.16万元,冀财农（2014）54、142号农技推广经费40万元,冀财农（2014）160号农机深松5.85万元,冀财预（2013）342号农业技术推广体系建设49万元,</t>
  </si>
  <si>
    <r>
      <rPr>
        <sz val="10"/>
        <color rgb="FF0033CC"/>
        <rFont val="宋体"/>
        <charset val="134"/>
      </rPr>
      <t>农业技术推广及病虫害防治等工作经费131.68万元</t>
    </r>
    <r>
      <rPr>
        <sz val="10"/>
        <rFont val="宋体"/>
        <charset val="134"/>
      </rPr>
      <t>【</t>
    </r>
    <r>
      <rPr>
        <sz val="10"/>
        <color rgb="FFFF0000"/>
        <rFont val="宋体"/>
        <charset val="134"/>
      </rPr>
      <t>农业技术推广、农业防雹及病虫害防治（重点用于工资性补贴：34人月工资137167元*12月=164.6万元(不含奖励性绩效),养老医疗工伤生育保险及职业年金41150元/月*12个月万元=49.38万,共计213.98万,减人员预算已安排82.3万元，专项安排131.68万</t>
    </r>
    <r>
      <rPr>
        <sz val="10"/>
        <rFont val="宋体"/>
        <charset val="134"/>
      </rPr>
      <t>】,</t>
    </r>
    <r>
      <rPr>
        <sz val="10"/>
        <color rgb="FF0000FF"/>
        <rFont val="宋体"/>
        <charset val="134"/>
      </rPr>
      <t>种子公司补助25万</t>
    </r>
    <r>
      <rPr>
        <sz val="10"/>
        <rFont val="宋体"/>
        <charset val="134"/>
      </rPr>
      <t>（</t>
    </r>
    <r>
      <rPr>
        <sz val="10"/>
        <color rgb="FFFF0000"/>
        <rFont val="宋体"/>
        <charset val="134"/>
      </rPr>
      <t>定额补贴20万，救灾种子储备5万</t>
    </r>
    <r>
      <rPr>
        <sz val="10"/>
        <rFont val="宋体"/>
        <charset val="134"/>
      </rPr>
      <t>），</t>
    </r>
    <r>
      <rPr>
        <sz val="10"/>
        <color rgb="FF0000FF"/>
        <rFont val="宋体"/>
        <charset val="134"/>
      </rPr>
      <t>农机具购置补贴工作经费2万元。2016年农村高效清洁燃烧炉具县级配套资金10万元，</t>
    </r>
  </si>
  <si>
    <t>农业局暂借2017年中心村建设规划费19.9万元,</t>
  </si>
  <si>
    <t xml:space="preserve">       病虫害控制</t>
  </si>
  <si>
    <t>动检站补贴125万【（38名防检员*全额工资2852元/月*12月=130万）+（四险106.5万*26.3%=28万）-收费33万】，动物检疫电子出证系统10万(政府批示),乡镇报检点5万(政府批示),乡镇动检站工作经费11.8万（公用经费：38人*0.1万、车辆经费：8辆*1万），乡镇动检站取暖费4万（8个站*0.5万），村级协防员工资县配套7.08万，生猪无害化处理县配套2万,畜牧防疫27万（含疫苗、等重大检测)，</t>
  </si>
  <si>
    <t>动检站补贴309万【（50名防检员,其中:23自收自支*全额工资3315元/月*12月=91.5万,27名差额*全额工资3897元/月*12月=126.26万）+全年23名自收自支奖励性绩效22.06万+全年27名差额奖励性绩效25.3万+（养老医疗工伤生育险3629元*50人*12月*26.8%=58.36万）;自收自支26人月工资3315元*26人*12个月=103.43万元,养老医疗工伤生育险年103.43万元*26.8%月=27.72万,共计454.63万元,减差额补助12.63万元)*70%=309.4】，乡镇动检站工作经费13万（公用经费：50人*0.1万、车辆经费：8辆*1万），乡镇动检站取暖费4万（8个站*0.5万），报检点运营费用5万(5个报检点*1万),村级协防员工资县配套7.08万，生猪无害化处理点建设60万(2个点,每个点30万元),生猪无害化处理县配套100万元(上缴市级),畜牧防疫17万（含疫苗、死记补贴等重大检测)，动物疫病防控安全和动物源性食品消费安全工作经费29万元.</t>
  </si>
  <si>
    <r>
      <rPr>
        <sz val="10"/>
        <color rgb="FF0000FF"/>
        <rFont val="宋体"/>
        <charset val="134"/>
      </rPr>
      <t>动检站补贴290.68万</t>
    </r>
    <r>
      <rPr>
        <sz val="10"/>
        <rFont val="宋体"/>
        <charset val="134"/>
      </rPr>
      <t>【</t>
    </r>
    <r>
      <rPr>
        <sz val="10"/>
        <color rgb="FFFF0000"/>
        <rFont val="宋体"/>
        <charset val="134"/>
      </rPr>
      <t>（50名防检员350.56万元,其中:24名差额全额工资，各项保险及职业年金137562元/月*12月=165.07万,全年24名差额奖励性绩效20.24万,减财政补10%工资年12.3万元+自收自支26人月工资3670元*26人*12个月=114.5万元,全年26名自收自支奖励性绩效23.2万+26名自收自支养老医疗工伤生育险职业年金1277.12元*26人*12月=39.85万）;局自收自支178.08万元*70%=124.66万元(自收自支30人月工资3670元*30人*12个月=132.1万元,年养老医疗工伤生育险及职业年金1277.12元/月*30人*12个月=45.98万),共计475.22万元,减人员预算已安排184.54万元,专项安排290.68万元</t>
    </r>
    <r>
      <rPr>
        <sz val="10"/>
        <rFont val="宋体"/>
        <charset val="134"/>
      </rPr>
      <t>】，</t>
    </r>
    <r>
      <rPr>
        <sz val="10"/>
        <color rgb="FF0000FF"/>
        <rFont val="宋体"/>
        <charset val="134"/>
      </rPr>
      <t>基层动物防疫工作经费13万</t>
    </r>
    <r>
      <rPr>
        <sz val="10"/>
        <rFont val="宋体"/>
        <charset val="134"/>
      </rPr>
      <t>（</t>
    </r>
    <r>
      <rPr>
        <sz val="10"/>
        <color rgb="FFFF0000"/>
        <rFont val="宋体"/>
        <charset val="134"/>
      </rPr>
      <t>公用经费：50人*0.1万、车辆经费：8辆*1万</t>
    </r>
    <r>
      <rPr>
        <sz val="10"/>
        <rFont val="宋体"/>
        <charset val="134"/>
      </rPr>
      <t>），</t>
    </r>
    <r>
      <rPr>
        <sz val="10"/>
        <color rgb="FF0033CC"/>
        <rFont val="宋体"/>
        <charset val="134"/>
      </rPr>
      <t>乡镇动检站取暖费4万</t>
    </r>
    <r>
      <rPr>
        <sz val="10"/>
        <rFont val="宋体"/>
        <charset val="134"/>
      </rPr>
      <t>（</t>
    </r>
    <r>
      <rPr>
        <sz val="10"/>
        <color rgb="FFFF0000"/>
        <rFont val="宋体"/>
        <charset val="134"/>
      </rPr>
      <t>8个站*0.5万</t>
    </r>
    <r>
      <rPr>
        <sz val="10"/>
        <rFont val="宋体"/>
        <charset val="134"/>
      </rPr>
      <t>），</t>
    </r>
    <r>
      <rPr>
        <sz val="10"/>
        <color rgb="FF0000FF"/>
        <rFont val="宋体"/>
        <charset val="134"/>
      </rPr>
      <t>报检点运营费用5万</t>
    </r>
    <r>
      <rPr>
        <sz val="10"/>
        <rFont val="宋体"/>
        <charset val="134"/>
      </rPr>
      <t>(</t>
    </r>
    <r>
      <rPr>
        <sz val="10"/>
        <color rgb="FFFF0000"/>
        <rFont val="宋体"/>
        <charset val="134"/>
      </rPr>
      <t>5个报检点*1万</t>
    </r>
    <r>
      <rPr>
        <sz val="10"/>
        <rFont val="宋体"/>
        <charset val="134"/>
      </rPr>
      <t>),</t>
    </r>
    <r>
      <rPr>
        <sz val="10"/>
        <color rgb="FF0000FF"/>
        <rFont val="宋体"/>
        <charset val="134"/>
      </rPr>
      <t>村级协防员工资县配套7.08万，生猪无害化处理点建设60万</t>
    </r>
    <r>
      <rPr>
        <sz val="10"/>
        <rFont val="宋体"/>
        <charset val="134"/>
      </rPr>
      <t>(</t>
    </r>
    <r>
      <rPr>
        <sz val="10"/>
        <color rgb="FFFF0000"/>
        <rFont val="宋体"/>
        <charset val="134"/>
      </rPr>
      <t>2个点,每个点30万元</t>
    </r>
    <r>
      <rPr>
        <sz val="10"/>
        <rFont val="宋体"/>
        <charset val="134"/>
      </rPr>
      <t>),,</t>
    </r>
    <r>
      <rPr>
        <sz val="10"/>
        <color rgb="FF0000FF"/>
        <rFont val="宋体"/>
        <charset val="134"/>
      </rPr>
      <t>畜牧防疫17万</t>
    </r>
    <r>
      <rPr>
        <sz val="10"/>
        <rFont val="宋体"/>
        <charset val="134"/>
      </rPr>
      <t>（</t>
    </r>
    <r>
      <rPr>
        <sz val="10"/>
        <color rgb="FFFF0000"/>
        <rFont val="宋体"/>
        <charset val="134"/>
      </rPr>
      <t>含疫苗、死记补贴等重大检测</t>
    </r>
    <r>
      <rPr>
        <sz val="10"/>
        <rFont val="宋体"/>
        <charset val="134"/>
      </rPr>
      <t>)，</t>
    </r>
    <r>
      <rPr>
        <sz val="10"/>
        <color rgb="FF0033CC"/>
        <rFont val="宋体"/>
        <charset val="134"/>
      </rPr>
      <t>动物疫病防控安全和动物源性食品消费安全工作经费19万元.畜禽定点屠宰管理工作经费10万元</t>
    </r>
    <r>
      <rPr>
        <sz val="10"/>
        <rFont val="宋体"/>
        <charset val="134"/>
      </rPr>
      <t>【</t>
    </r>
    <r>
      <rPr>
        <sz val="10"/>
        <color rgb="FFFF0000"/>
        <rFont val="宋体"/>
        <charset val="134"/>
      </rPr>
      <t>执法队16人年工资49.1万元(月工资34850元*12月+380元*16人*12月)，财政补助10万</t>
    </r>
    <r>
      <rPr>
        <sz val="10"/>
        <rFont val="宋体"/>
        <charset val="134"/>
      </rPr>
      <t>】,</t>
    </r>
    <r>
      <rPr>
        <sz val="10"/>
        <color rgb="FF0000FF"/>
        <rFont val="宋体"/>
        <charset val="134"/>
      </rPr>
      <t>小反刍监测经费5万元，</t>
    </r>
  </si>
  <si>
    <t xml:space="preserve">       农产品质量安全</t>
  </si>
  <si>
    <t xml:space="preserve">       执法监管</t>
  </si>
  <si>
    <t>,农机监理站补助18.76万（定额补贴16万，另加19名医疗保险和养老保险增资部分2.76万元）,</t>
  </si>
  <si>
    <t>农机监理站补助18.76万【（定额补贴16万，另加19名医疗保险和养老保险增资部分2.76万元）(16人不含奖励性绩效月工资51870元*12个月=62.25万,全年奖励性绩效16.29万元,合计78.53万元,养老工伤医疗生育保险11411元*12月=13.69万元,共计92.22万元)】</t>
  </si>
  <si>
    <r>
      <rPr>
        <sz val="10"/>
        <color rgb="FF0033CC"/>
        <rFont val="宋体"/>
        <charset val="134"/>
      </rPr>
      <t>农机监理站补助39.27万</t>
    </r>
    <r>
      <rPr>
        <sz val="10"/>
        <rFont val="宋体"/>
        <charset val="134"/>
      </rPr>
      <t>【</t>
    </r>
    <r>
      <rPr>
        <sz val="10"/>
        <color rgb="FFFF0000"/>
        <rFont val="宋体"/>
        <charset val="134"/>
      </rPr>
      <t>（定额补贴16万，另加19名医疗保险和养老保险增资部分2.76万元）(16人不含奖励性绩效月工资51870元*12个月=62.25万,全年奖励性绩效16.29万元,合计78.53万元,养老工伤医疗生育保险11411元*12月=13.69万元,共计92.22万元)</t>
    </r>
    <r>
      <rPr>
        <sz val="10"/>
        <rFont val="宋体"/>
        <charset val="134"/>
      </rPr>
      <t>】</t>
    </r>
  </si>
  <si>
    <t xml:space="preserve">       统计监测与信息服务</t>
  </si>
  <si>
    <t>2015、2016年农村土地承包经营权确权登记颁证县级配套资金200万元（每亩地10元）</t>
  </si>
  <si>
    <r>
      <rPr>
        <sz val="10"/>
        <color rgb="FF0000FF"/>
        <rFont val="宋体"/>
        <charset val="134"/>
      </rPr>
      <t>农村土地承包经营权确权登记颁证县级配套资金100万元</t>
    </r>
    <r>
      <rPr>
        <sz val="10"/>
        <rFont val="宋体"/>
        <charset val="134"/>
      </rPr>
      <t>（</t>
    </r>
    <r>
      <rPr>
        <sz val="10"/>
        <color rgb="FFFF0000"/>
        <rFont val="宋体"/>
        <charset val="134"/>
      </rPr>
      <t>每亩地10元</t>
    </r>
    <r>
      <rPr>
        <sz val="10"/>
        <rFont val="宋体"/>
        <charset val="134"/>
      </rPr>
      <t>）</t>
    </r>
  </si>
  <si>
    <t>农业局农村土地承包经营权确权登记颁证补助-90万元（每亩地10元）,</t>
  </si>
  <si>
    <t xml:space="preserve">       防灾减灾</t>
  </si>
  <si>
    <t>农业防雹购置炮弹10万，人工影响天气县配套4.32万，</t>
  </si>
  <si>
    <t>农业防雹购置炮弹3万，农业防雹专项7万,</t>
  </si>
  <si>
    <t>农业防雹购置炮弹8万，农业防雹专项7万,</t>
  </si>
  <si>
    <t xml:space="preserve">       农业结构调整补贴</t>
  </si>
  <si>
    <r>
      <rPr>
        <sz val="10"/>
        <color rgb="FF0000FF"/>
        <rFont val="宋体"/>
        <charset val="134"/>
      </rPr>
      <t>经济开发区2014-2015年度粮食补助款58.940456万元</t>
    </r>
    <r>
      <rPr>
        <sz val="10"/>
        <rFont val="宋体"/>
        <charset val="134"/>
      </rPr>
      <t>（此款已拨付，</t>
    </r>
    <r>
      <rPr>
        <sz val="10"/>
        <color rgb="FFFF0000"/>
        <rFont val="宋体"/>
        <charset val="134"/>
      </rPr>
      <t>县政府请示批办单1198号</t>
    </r>
    <r>
      <rPr>
        <sz val="10"/>
        <rFont val="宋体"/>
        <charset val="134"/>
      </rPr>
      <t>）；</t>
    </r>
    <r>
      <rPr>
        <sz val="10"/>
        <color rgb="FF0000FF"/>
        <rFont val="宋体"/>
        <charset val="134"/>
      </rPr>
      <t>经济开发区2016年度粮食补助款70.55937万元</t>
    </r>
    <r>
      <rPr>
        <sz val="10"/>
        <rFont val="宋体"/>
        <charset val="134"/>
      </rPr>
      <t>（</t>
    </r>
    <r>
      <rPr>
        <sz val="10"/>
        <color rgb="FFFF0000"/>
        <rFont val="宋体"/>
        <charset val="134"/>
      </rPr>
      <t>涞源县人民政府请示件批办单编号1198号</t>
    </r>
    <r>
      <rPr>
        <sz val="10"/>
        <rFont val="宋体"/>
        <charset val="134"/>
      </rPr>
      <t>）；</t>
    </r>
    <r>
      <rPr>
        <sz val="10"/>
        <color rgb="FF0000FF"/>
        <rFont val="宋体"/>
        <charset val="134"/>
      </rPr>
      <t>涞源三水厂及经济开发区征地款2131.99万元</t>
    </r>
    <r>
      <rPr>
        <sz val="10"/>
        <rFont val="宋体"/>
        <charset val="134"/>
      </rPr>
      <t>（</t>
    </r>
    <r>
      <rPr>
        <sz val="10"/>
        <color rgb="FFFF0000"/>
        <rFont val="宋体"/>
        <charset val="134"/>
      </rPr>
      <t>县政府请示件批办单编号591</t>
    </r>
    <r>
      <rPr>
        <sz val="10"/>
        <rFont val="宋体"/>
        <charset val="134"/>
      </rPr>
      <t>）；</t>
    </r>
    <r>
      <rPr>
        <sz val="10"/>
        <color rgb="FF0000FF"/>
        <rFont val="宋体"/>
        <charset val="134"/>
      </rPr>
      <t>经济开发区采暖炉项目征地、青苗、树木等补偿款425.6万元</t>
    </r>
    <r>
      <rPr>
        <sz val="10"/>
        <rFont val="宋体"/>
        <charset val="134"/>
      </rPr>
      <t>；</t>
    </r>
    <r>
      <rPr>
        <sz val="10"/>
        <color rgb="FF0000FF"/>
        <rFont val="宋体"/>
        <charset val="134"/>
      </rPr>
      <t>丰乐村经济开发区租改征976.598万元</t>
    </r>
    <r>
      <rPr>
        <sz val="10"/>
        <rFont val="宋体"/>
        <charset val="134"/>
      </rPr>
      <t>（</t>
    </r>
    <r>
      <rPr>
        <sz val="10"/>
        <color rgb="FFFF0000"/>
        <rFont val="宋体"/>
        <charset val="134"/>
      </rPr>
      <t>涞源县人民政府请示件批办单编号591</t>
    </r>
    <r>
      <rPr>
        <sz val="10"/>
        <rFont val="宋体"/>
        <charset val="134"/>
      </rPr>
      <t>）；</t>
    </r>
    <r>
      <rPr>
        <sz val="10"/>
        <color rgb="FF0000FF"/>
        <rFont val="宋体"/>
        <charset val="134"/>
      </rPr>
      <t>滨湖新区石门村、丰乐村搬迁（坟地）补偿款15.6108万元</t>
    </r>
    <r>
      <rPr>
        <sz val="10"/>
        <rFont val="宋体"/>
        <charset val="134"/>
      </rPr>
      <t>（</t>
    </r>
    <r>
      <rPr>
        <sz val="10"/>
        <color rgb="FFFF0000"/>
        <rFont val="宋体"/>
        <charset val="134"/>
      </rPr>
      <t>涞源县财政局批办滨湖新区指挥部批办单</t>
    </r>
    <r>
      <rPr>
        <sz val="10"/>
        <rFont val="宋体"/>
        <charset val="134"/>
      </rPr>
      <t>），</t>
    </r>
    <r>
      <rPr>
        <sz val="10"/>
        <color rgb="FF0000FF"/>
        <rFont val="宋体"/>
        <charset val="134"/>
      </rPr>
      <t>烟墩山公园及政府预留地征迁1360万元</t>
    </r>
    <r>
      <rPr>
        <sz val="10"/>
        <rFont val="宋体"/>
        <charset val="134"/>
      </rPr>
      <t>（</t>
    </r>
    <r>
      <rPr>
        <sz val="10"/>
        <color rgb="FFFF0000"/>
        <rFont val="宋体"/>
        <charset val="134"/>
      </rPr>
      <t>原列入1795万元,涞源县人民政府【2016】55号涞源人民政府关于印发《涞源县烟墩山公园规划区内征迁工作方案》的通知</t>
    </r>
    <r>
      <rPr>
        <sz val="10"/>
        <rFont val="宋体"/>
        <charset val="134"/>
      </rPr>
      <t>）。</t>
    </r>
    <r>
      <rPr>
        <sz val="10"/>
        <color rgb="FF0000FF"/>
        <rFont val="宋体"/>
        <charset val="134"/>
      </rPr>
      <t>白石山镇白石山休闲旅游扶贫示范区征地粮食补贴203.38万元；白石山镇土地流转补偿款425.8449万元（</t>
    </r>
    <r>
      <rPr>
        <sz val="10"/>
        <color rgb="FFC60ABD"/>
        <rFont val="宋体"/>
        <charset val="134"/>
      </rPr>
      <t>此款1.24日已拨付</t>
    </r>
    <r>
      <rPr>
        <sz val="10"/>
        <color rgb="FF0000FF"/>
        <rFont val="宋体"/>
        <charset val="134"/>
      </rPr>
      <t>），全县土地流转资金500万元（</t>
    </r>
    <r>
      <rPr>
        <sz val="10"/>
        <color rgb="FFC60ABD"/>
        <rFont val="宋体"/>
        <charset val="134"/>
      </rPr>
      <t>已拨付</t>
    </r>
    <r>
      <rPr>
        <sz val="10"/>
        <color rgb="FFFF0000"/>
        <rFont val="宋体"/>
        <charset val="134"/>
      </rPr>
      <t>城区办2016年西神山村土地流转资金62.783万元</t>
    </r>
    <r>
      <rPr>
        <sz val="10"/>
        <color rgb="FFC60ABD"/>
        <rFont val="宋体"/>
        <charset val="134"/>
      </rPr>
      <t>,已拨付</t>
    </r>
    <r>
      <rPr>
        <sz val="10"/>
        <color rgb="FFFF0000"/>
        <rFont val="宋体"/>
        <charset val="134"/>
      </rPr>
      <t>南关、新街、西关等村土地流转资金17.249万元</t>
    </r>
    <r>
      <rPr>
        <sz val="10"/>
        <color rgb="FF0000FF"/>
        <rFont val="宋体"/>
        <charset val="134"/>
      </rPr>
      <t>）。</t>
    </r>
  </si>
  <si>
    <t xml:space="preserve">       农业生产支持补贴</t>
  </si>
  <si>
    <t xml:space="preserve">       农业组织化与产业化经营</t>
  </si>
  <si>
    <t>种植业保险（玉米）保费县配套80.08万元【全县统保按16万亩计算，每亩保险保费18.2元，保险保费共计291.2万元,其中：中央负担40%、省负担32.5%、县负担7.5%为21.84万元、农民个人负担20%为58.24万元，农民个人部分由县财政负担】，能繁母猪补贴25万,能繁母猪保险1.6万元【能繁母猪参保5273头，每头保险保费60元，共计316380元（其中：中央负担50%158190元、省级负担25%79095元、县级负担5%15819元、农户个人负担20%63276元）】，育肥猪保险保费3.9万元【其中:育肥猪10366头，每头保险保费25元，共计259150元（其中：中央负担50%129575元、省级负担15%38872.5元、县级负担15%38872.5元、农户个人负担20%51830元）】；</t>
  </si>
  <si>
    <t xml:space="preserve">       农产品加工与促销</t>
  </si>
  <si>
    <t xml:space="preserve">       农村公益事业</t>
  </si>
  <si>
    <t>支援白石山镇庄伙村乡村建设水泥款5.5万元(200吨*275元/吨).</t>
  </si>
  <si>
    <t xml:space="preserve">       农业资源保护修复与利用</t>
  </si>
  <si>
    <t xml:space="preserve">       农村道路建设</t>
  </si>
  <si>
    <r>
      <rPr>
        <sz val="10"/>
        <color rgb="FF0000FF"/>
        <rFont val="宋体"/>
        <charset val="134"/>
      </rPr>
      <t>走马驿镇北大沟村修路欠李月春工程款37.6万元（</t>
    </r>
    <r>
      <rPr>
        <sz val="10"/>
        <color rgb="FFFF0000"/>
        <rFont val="宋体"/>
        <charset val="134"/>
      </rPr>
      <t>列入2016年未支出）</t>
    </r>
    <r>
      <rPr>
        <sz val="10"/>
        <color rgb="FF0000FF"/>
        <rFont val="宋体"/>
        <charset val="134"/>
      </rPr>
      <t>；"村村通"工程拖欠工程款20万元（</t>
    </r>
    <r>
      <rPr>
        <sz val="10"/>
        <color rgb="FFFF0000"/>
        <rFont val="宋体"/>
        <charset val="134"/>
      </rPr>
      <t>列入2016年未支出</t>
    </r>
    <r>
      <rPr>
        <sz val="10"/>
        <color rgb="FF0000FF"/>
        <rFont val="宋体"/>
        <charset val="134"/>
      </rPr>
      <t>）</t>
    </r>
  </si>
  <si>
    <t xml:space="preserve">       成品油价格改革对渔业的补贴</t>
  </si>
  <si>
    <t xml:space="preserve">       对高校毕业生到基层任职的补贴</t>
  </si>
  <si>
    <t>上级选聘到村任职08年25名大学生村官工资88.71万（工资养老医疗73922元*12月），上级选聘到村任职09年4名大学生村官工资14.8万（工资养老医疗12335元*12月），上级选聘到村任职2010年9名大学生村官工资33.55万（工资养老医疗27951元*12月），上级选聘到村任职2011年13名大学生村官工资48.99万（工资养老医疗40825元*12月），上级选聘到村任职2012年3名大学生村官工资11.67万（工资养老医疗9724元*12月），上级选聘到村任职2013年19名大学生村官工资74.22万（工资养老医疗61853元*12月），县级2006年选聘到村任职21名大学生村官工资41.97万（工资养老医疗34976*12月）；</t>
  </si>
  <si>
    <t>上级选聘到村任职08年19名大学生村官工资94.32万（工资养老医疗78602元*12月），上级选聘到村任职09年3名大学生村官工资14.92万（工资养老医疗12431元*12月），上级选聘到村任职2010年8名大学生村官工资40.73万（工资养老医疗33941元*12月），上级选聘到村任职2011年7名大学生村官工资34.94万（工资养老医疗29115元*12月），上级选聘到村任职2012年2名大学生村官工资9.98万（工资养老医疗8319元*12月），上级选聘到村任职2013年12名大学生村官工资60.31万（工资养老医疗50260元*12月），上级选聘到村任职2014年8名大学生村官工资40.36万（工资养老医疗33637元*12月），上级选聘到村任职2015年5名大学生村官工资38.01万（工资养老医疗24670元*15月,一次性安置费5*2000元=1万），县级2006年选聘到村任职19名大学生村官工资93.76万（工资及养老医疗保险78132元*12月）；减上级提前下达大学生村官专款-98.53万元.</t>
  </si>
  <si>
    <r>
      <rPr>
        <sz val="10"/>
        <color rgb="FF0033CC"/>
        <rFont val="宋体"/>
        <charset val="134"/>
      </rPr>
      <t>【</t>
    </r>
    <r>
      <rPr>
        <sz val="10"/>
        <color rgb="FF7030A0"/>
        <rFont val="宋体"/>
        <charset val="134"/>
      </rPr>
      <t>大学生村官工资合计443.45万元已列入人员支出预算,专项项目不再列此预算.</t>
    </r>
    <r>
      <rPr>
        <sz val="10"/>
        <color rgb="FF0033CC"/>
        <rFont val="宋体"/>
        <charset val="134"/>
      </rPr>
      <t>上级选聘到村任职08年19名大学生村官工资94.32万</t>
    </r>
    <r>
      <rPr>
        <sz val="10"/>
        <rFont val="宋体"/>
        <charset val="134"/>
      </rPr>
      <t>（</t>
    </r>
    <r>
      <rPr>
        <sz val="10"/>
        <color rgb="FFFF0000"/>
        <rFont val="宋体"/>
        <charset val="134"/>
      </rPr>
      <t>19名工资养老医疗职业年金等78602元/月*12月</t>
    </r>
    <r>
      <rPr>
        <sz val="10"/>
        <rFont val="宋体"/>
        <charset val="134"/>
      </rPr>
      <t>），</t>
    </r>
    <r>
      <rPr>
        <sz val="10"/>
        <color rgb="FF0033CC"/>
        <rFont val="宋体"/>
        <charset val="134"/>
      </rPr>
      <t>上级选聘到村任职09年3名大学生村官工资14.92万</t>
    </r>
    <r>
      <rPr>
        <sz val="10"/>
        <rFont val="宋体"/>
        <charset val="134"/>
      </rPr>
      <t>（</t>
    </r>
    <r>
      <rPr>
        <sz val="10"/>
        <color rgb="FF0033CC"/>
        <rFont val="宋体"/>
        <charset val="134"/>
      </rPr>
      <t>3名</t>
    </r>
    <r>
      <rPr>
        <sz val="10"/>
        <color rgb="FFFF0000"/>
        <rFont val="宋体"/>
        <charset val="134"/>
      </rPr>
      <t>工资养老医疗12431元*12月</t>
    </r>
    <r>
      <rPr>
        <sz val="10"/>
        <rFont val="宋体"/>
        <charset val="134"/>
      </rPr>
      <t>），</t>
    </r>
    <r>
      <rPr>
        <sz val="10"/>
        <color rgb="FF0033CC"/>
        <rFont val="宋体"/>
        <charset val="134"/>
      </rPr>
      <t>上级选聘到村任职2010年8名大学生村官工资39.93万</t>
    </r>
    <r>
      <rPr>
        <sz val="10"/>
        <rFont val="宋体"/>
        <charset val="134"/>
      </rPr>
      <t>（</t>
    </r>
    <r>
      <rPr>
        <sz val="10"/>
        <color rgb="FFFF0000"/>
        <rFont val="宋体"/>
        <charset val="134"/>
      </rPr>
      <t>8名工资养老医疗33274元*12月</t>
    </r>
    <r>
      <rPr>
        <sz val="10"/>
        <rFont val="宋体"/>
        <charset val="134"/>
      </rPr>
      <t>），</t>
    </r>
    <r>
      <rPr>
        <sz val="10"/>
        <color rgb="FF0000FF"/>
        <rFont val="宋体"/>
        <charset val="134"/>
      </rPr>
      <t>上级选聘到村任职2011年5名大学生村官工资24.96万</t>
    </r>
    <r>
      <rPr>
        <sz val="10"/>
        <rFont val="宋体"/>
        <charset val="134"/>
      </rPr>
      <t>（</t>
    </r>
    <r>
      <rPr>
        <sz val="10"/>
        <color rgb="FFFF0000"/>
        <rFont val="宋体"/>
        <charset val="134"/>
      </rPr>
      <t>5名工资养老医疗20796元*12月</t>
    </r>
    <r>
      <rPr>
        <sz val="10"/>
        <rFont val="宋体"/>
        <charset val="134"/>
      </rPr>
      <t>），</t>
    </r>
    <r>
      <rPr>
        <sz val="10"/>
        <color rgb="FF0033CC"/>
        <rFont val="宋体"/>
        <charset val="134"/>
      </rPr>
      <t>上级选聘到村任职2012年2名大学生村官工资9.98万</t>
    </r>
    <r>
      <rPr>
        <sz val="10"/>
        <rFont val="宋体"/>
        <charset val="134"/>
      </rPr>
      <t>（</t>
    </r>
    <r>
      <rPr>
        <sz val="10"/>
        <color rgb="FFFF0000"/>
        <rFont val="宋体"/>
        <charset val="134"/>
      </rPr>
      <t>工资养老医疗8319元*12月</t>
    </r>
    <r>
      <rPr>
        <sz val="10"/>
        <rFont val="宋体"/>
        <charset val="134"/>
      </rPr>
      <t>），</t>
    </r>
    <r>
      <rPr>
        <sz val="10"/>
        <color rgb="FF0033CC"/>
        <rFont val="宋体"/>
        <charset val="134"/>
      </rPr>
      <t>上级选聘到村任职2013年7名大学生村官工资35.37万</t>
    </r>
    <r>
      <rPr>
        <sz val="10"/>
        <rFont val="宋体"/>
        <charset val="134"/>
      </rPr>
      <t>（</t>
    </r>
    <r>
      <rPr>
        <sz val="10"/>
        <color rgb="FFFF0000"/>
        <rFont val="宋体"/>
        <charset val="134"/>
      </rPr>
      <t>工资养老医疗29477元*12月</t>
    </r>
    <r>
      <rPr>
        <sz val="10"/>
        <rFont val="宋体"/>
        <charset val="134"/>
      </rPr>
      <t>），</t>
    </r>
    <r>
      <rPr>
        <sz val="10"/>
        <color rgb="FF0033CC"/>
        <rFont val="宋体"/>
        <charset val="134"/>
      </rPr>
      <t>上级选聘到村任职2014年7名大学生村官工资32.86万</t>
    </r>
    <r>
      <rPr>
        <sz val="10"/>
        <rFont val="宋体"/>
        <charset val="134"/>
      </rPr>
      <t>（</t>
    </r>
    <r>
      <rPr>
        <sz val="10"/>
        <color rgb="FFFF0000"/>
        <rFont val="宋体"/>
        <charset val="134"/>
      </rPr>
      <t>工资养老医疗27384元*12月</t>
    </r>
    <r>
      <rPr>
        <sz val="10"/>
        <rFont val="宋体"/>
        <charset val="134"/>
      </rPr>
      <t>），</t>
    </r>
    <r>
      <rPr>
        <sz val="10"/>
        <color rgb="FF0033CC"/>
        <rFont val="宋体"/>
        <charset val="134"/>
      </rPr>
      <t>上级选聘到村任职2015年5名大学生村官工资29.61万</t>
    </r>
    <r>
      <rPr>
        <sz val="10"/>
        <rFont val="宋体"/>
        <charset val="134"/>
      </rPr>
      <t>（</t>
    </r>
    <r>
      <rPr>
        <sz val="10"/>
        <color rgb="FFFF0000"/>
        <rFont val="宋体"/>
        <charset val="134"/>
      </rPr>
      <t>工资养老医疗24670元*12月</t>
    </r>
    <r>
      <rPr>
        <sz val="10"/>
        <rFont val="宋体"/>
        <charset val="134"/>
      </rPr>
      <t>），</t>
    </r>
    <r>
      <rPr>
        <sz val="10"/>
        <color rgb="FF0033CC"/>
        <rFont val="宋体"/>
        <charset val="134"/>
      </rPr>
      <t>上级选聘到村任职2016年8名大学生村官工资52.91万</t>
    </r>
    <r>
      <rPr>
        <sz val="10"/>
        <rFont val="宋体"/>
        <charset val="134"/>
      </rPr>
      <t>（</t>
    </r>
    <r>
      <rPr>
        <sz val="10"/>
        <color rgb="FFFF0000"/>
        <rFont val="宋体"/>
        <charset val="134"/>
      </rPr>
      <t>工资养老医疗44088元*12月</t>
    </r>
    <r>
      <rPr>
        <sz val="10"/>
        <rFont val="宋体"/>
        <charset val="134"/>
      </rPr>
      <t>），</t>
    </r>
    <r>
      <rPr>
        <sz val="10"/>
        <color rgb="FF0033CC"/>
        <rFont val="宋体"/>
        <charset val="134"/>
      </rPr>
      <t>预计上级选聘到村任职2017年8名大学生村官工资14.83万</t>
    </r>
    <r>
      <rPr>
        <sz val="10"/>
        <rFont val="宋体"/>
        <charset val="134"/>
      </rPr>
      <t>（</t>
    </r>
    <r>
      <rPr>
        <sz val="10"/>
        <color rgb="FFFF0000"/>
        <rFont val="宋体"/>
        <charset val="134"/>
      </rPr>
      <t>工资养老医疗44088元*3月，一次性安置费1.6万元</t>
    </r>
    <r>
      <rPr>
        <sz val="10"/>
        <rFont val="宋体"/>
        <charset val="134"/>
      </rPr>
      <t>），</t>
    </r>
    <r>
      <rPr>
        <sz val="10"/>
        <color rgb="FF0000FF"/>
        <rFont val="宋体"/>
        <charset val="134"/>
      </rPr>
      <t>县级2006年选聘到村任职19名大学生村官工资93.76万</t>
    </r>
    <r>
      <rPr>
        <sz val="10"/>
        <rFont val="宋体"/>
        <charset val="134"/>
      </rPr>
      <t>（</t>
    </r>
    <r>
      <rPr>
        <sz val="10"/>
        <color rgb="FFFF0000"/>
        <rFont val="宋体"/>
        <charset val="134"/>
      </rPr>
      <t>工资及养老医疗保险78132元*12月</t>
    </r>
    <r>
      <rPr>
        <sz val="10"/>
        <rFont val="宋体"/>
        <charset val="134"/>
      </rPr>
      <t>）】；</t>
    </r>
    <r>
      <rPr>
        <sz val="10"/>
        <color rgb="FF0033CC"/>
        <rFont val="宋体"/>
        <charset val="134"/>
      </rPr>
      <t>2006至2017年大学生村官增资及补发321.64万元；减上级提前下达大学生村官专款-7.05万元.</t>
    </r>
  </si>
  <si>
    <t xml:space="preserve">       其他农业支出</t>
  </si>
  <si>
    <t>塔崖驿乡乡办养鸡场占用耕地补偿款3.64万,涞源镇麻园砖厂占地补偿款10.16万,</t>
  </si>
  <si>
    <t>南屯镇尾矿砂毁耕地补偿款35.97万元(已提意见领导批示),</t>
  </si>
  <si>
    <r>
      <rPr>
        <sz val="10"/>
        <color rgb="FF0033CC"/>
        <rFont val="宋体"/>
        <charset val="134"/>
      </rPr>
      <t>南屯镇尾矿砂毁耕地补偿款35.97万元</t>
    </r>
    <r>
      <rPr>
        <sz val="10"/>
        <rFont val="宋体"/>
        <charset val="134"/>
      </rPr>
      <t>(</t>
    </r>
    <r>
      <rPr>
        <sz val="10"/>
        <color rgb="FFFF0000"/>
        <rFont val="宋体"/>
        <charset val="134"/>
      </rPr>
      <t>已提意见领导批示</t>
    </r>
    <r>
      <rPr>
        <sz val="10"/>
        <rFont val="宋体"/>
        <charset val="134"/>
      </rPr>
      <t>),</t>
    </r>
    <r>
      <rPr>
        <sz val="10"/>
        <color rgb="FF0033CC"/>
        <rFont val="宋体"/>
        <charset val="134"/>
      </rPr>
      <t>涞源镇经济开发区丰乐村租地款20万元</t>
    </r>
    <r>
      <rPr>
        <sz val="10"/>
        <color rgb="FFFF0000"/>
        <rFont val="宋体"/>
        <charset val="134"/>
      </rPr>
      <t>（县政请示批办单编号186号），</t>
    </r>
    <r>
      <rPr>
        <sz val="10"/>
        <color rgb="FF0000FF"/>
        <rFont val="宋体"/>
        <charset val="134"/>
      </rPr>
      <t>城里大街及三中占地2016年产量补偿1.82万元</t>
    </r>
    <r>
      <rPr>
        <sz val="10"/>
        <color rgb="FFFF0000"/>
        <rFont val="宋体"/>
        <charset val="134"/>
      </rPr>
      <t>（涞源县人民政府请示文件批办单（资金）编号：476），</t>
    </r>
    <r>
      <rPr>
        <sz val="10"/>
        <color rgb="FF0000FF"/>
        <rFont val="宋体"/>
        <charset val="134"/>
      </rPr>
      <t>涞源县北石佛乡西道沟村土地测绘资金5.796万元（</t>
    </r>
    <r>
      <rPr>
        <sz val="10"/>
        <color rgb="FFFF0000"/>
        <rFont val="宋体"/>
        <charset val="134"/>
      </rPr>
      <t>领导批示</t>
    </r>
    <r>
      <rPr>
        <sz val="10"/>
        <color rgb="FF0000FF"/>
        <rFont val="宋体"/>
        <charset val="134"/>
      </rPr>
      <t>），滨湖新区、西北防洪工程征地粮食补贴资金513.03万元（</t>
    </r>
    <r>
      <rPr>
        <sz val="10"/>
        <color rgb="FFFF0000"/>
        <rFont val="宋体"/>
        <charset val="134"/>
      </rPr>
      <t>滨湖新区、西北防洪工程征地4950.75亩，粮食补贴玉米2475375公斤，每公斤玉米价格按2元计算，需补贴资金513.03万元。</t>
    </r>
    <r>
      <rPr>
        <sz val="10"/>
        <color rgb="FF0000FF"/>
        <rFont val="宋体"/>
        <charset val="134"/>
      </rPr>
      <t>）银坊镇2015年湖南外建武汉分公司占地遗留问题16万元,涞源镇麻园砖厂占地补偿款10.2万元,张石高速涞源南互通至泉坊公路扩建项目征用耕地2015年粮食补助4.05万元；</t>
    </r>
  </si>
  <si>
    <r>
      <rPr>
        <sz val="10"/>
        <color rgb="FFD422F4"/>
        <rFont val="宋体"/>
        <charset val="134"/>
      </rPr>
      <t>金家井乡斜山村中草药种植项目工程款-15.76万元,乌龙沟乡新建小庄村第二个养鸡专项帮扶资金-44.85万元,</t>
    </r>
    <r>
      <rPr>
        <sz val="10"/>
        <color rgb="FF0000FF"/>
        <rFont val="宋体"/>
        <charset val="134"/>
      </rPr>
      <t>经济开发区玖兴农牧公司肉鸡加工项目占地范围内国防线缆迁移工程资金25.2932万元偿还暂付款(梁县).银坊镇暂借银坊镇黄土岭村三个小型养殖厂拆除所需费用32.8742万元偿还暂付款(梁县).</t>
    </r>
  </si>
  <si>
    <t xml:space="preserve">     林业和草源</t>
  </si>
  <si>
    <t xml:space="preserve">       事业机构</t>
  </si>
  <si>
    <r>
      <rPr>
        <sz val="10"/>
        <color rgb="FF0033CC"/>
        <rFont val="宋体"/>
        <charset val="134"/>
      </rPr>
      <t>补助林业工作经费172.94万元</t>
    </r>
    <r>
      <rPr>
        <sz val="10"/>
        <rFont val="宋体"/>
        <charset val="134"/>
      </rPr>
      <t>（</t>
    </r>
    <r>
      <rPr>
        <sz val="10"/>
        <color rgb="FFFF0000"/>
        <rFont val="宋体"/>
        <charset val="134"/>
      </rPr>
      <t>工资性补助</t>
    </r>
    <r>
      <rPr>
        <sz val="10"/>
        <rFont val="宋体"/>
        <charset val="134"/>
      </rPr>
      <t>），</t>
    </r>
  </si>
  <si>
    <t xml:space="preserve">       森林培育</t>
  </si>
  <si>
    <t>林业绿化50万元（其中用育林基金安排的森林培育绿化支出2万），森林植被恢复费安排的森林培育经费157万元。</t>
  </si>
  <si>
    <t xml:space="preserve">       林业技术推广与转化</t>
  </si>
  <si>
    <t>上庄乡杏扁基地补偿9.18万元;塔崖驿乡二道河村核桃基地占地赔产所需资金17.44万,核桃基地配套资金20万。</t>
  </si>
  <si>
    <t>塔崖驿乡二道河村核桃基地占地赔产所需资金17.44万。</t>
  </si>
  <si>
    <r>
      <rPr>
        <sz val="10"/>
        <color rgb="FF0000FF"/>
        <rFont val="宋体"/>
        <charset val="134"/>
      </rPr>
      <t>塔崖驿乡东二道河村核桃基地占地赔产所需资金16.12万，走马驿镇西村核桃基地欠款18.8万元（</t>
    </r>
    <r>
      <rPr>
        <sz val="10"/>
        <color rgb="FFFF0000"/>
        <rFont val="宋体"/>
        <charset val="134"/>
      </rPr>
      <t>政府办[2016]1105号件</t>
    </r>
    <r>
      <rPr>
        <sz val="10"/>
        <color rgb="FF0000FF"/>
        <rFont val="宋体"/>
        <charset val="134"/>
      </rPr>
      <t>）。</t>
    </r>
  </si>
  <si>
    <t xml:space="preserve">       森林资源管理</t>
  </si>
  <si>
    <t>林业局封山禁牧-40万元。</t>
  </si>
  <si>
    <t xml:space="preserve">       森林生态效益补偿</t>
  </si>
  <si>
    <t xml:space="preserve">       自然保护区等管理</t>
  </si>
  <si>
    <r>
      <rPr>
        <sz val="10"/>
        <color rgb="FF0033CC"/>
        <rFont val="宋体"/>
        <charset val="134"/>
      </rPr>
      <t>封山禁牧300万元</t>
    </r>
    <r>
      <rPr>
        <sz val="10"/>
        <rFont val="宋体"/>
        <charset val="134"/>
      </rPr>
      <t>（</t>
    </r>
    <r>
      <rPr>
        <sz val="10"/>
        <color rgb="FFFF0000"/>
        <rFont val="宋体"/>
        <charset val="134"/>
      </rPr>
      <t>涞政办【2016】76号第十三条、十四条</t>
    </r>
    <r>
      <rPr>
        <sz val="10"/>
        <rFont val="宋体"/>
        <charset val="134"/>
      </rPr>
      <t>），</t>
    </r>
  </si>
  <si>
    <t xml:space="preserve">       动植物保护</t>
  </si>
  <si>
    <t xml:space="preserve">       湿地保护</t>
  </si>
  <si>
    <t xml:space="preserve">       执法与监督</t>
  </si>
  <si>
    <t>森林公安保障经费13.8万（6人*2.3万）；</t>
  </si>
  <si>
    <r>
      <rPr>
        <sz val="10"/>
        <color rgb="FF0000FF"/>
        <rFont val="宋体"/>
        <charset val="134"/>
      </rPr>
      <t>森林公安保障经费13.8万</t>
    </r>
    <r>
      <rPr>
        <sz val="10"/>
        <rFont val="宋体"/>
        <charset val="134"/>
      </rPr>
      <t>（</t>
    </r>
    <r>
      <rPr>
        <sz val="10"/>
        <color rgb="FFFF0000"/>
        <rFont val="宋体"/>
        <charset val="134"/>
      </rPr>
      <t>6人*2.3万</t>
    </r>
    <r>
      <rPr>
        <sz val="10"/>
        <rFont val="宋体"/>
        <charset val="134"/>
      </rPr>
      <t>）；</t>
    </r>
  </si>
  <si>
    <t xml:space="preserve">       林业检疫检测</t>
  </si>
  <si>
    <t>鼠兔防治县配套3万，</t>
  </si>
  <si>
    <t>病虫防治经费3万，</t>
  </si>
  <si>
    <t xml:space="preserve">       防沙治沙</t>
  </si>
  <si>
    <t xml:space="preserve">       林业产业化管理</t>
  </si>
  <si>
    <t xml:space="preserve">       信息管理</t>
  </si>
  <si>
    <t xml:space="preserve">       成品油价格改革对林业的补贴</t>
  </si>
  <si>
    <t xml:space="preserve">       林业防灾减灾</t>
  </si>
  <si>
    <t>林业局防火经费35万（其中:林业局15万元，白石山、甸子梁林场防火经费各10万），白石山防火通道10万，扑火队经费43.52万（扑火队员工资：34人*1600元*8个月防火期），乡镇防火经费72万元（转移支付每乡镇2万元，财政预算安排每乡镇2万元），18乡镇护林员补贴90万（按山场面积确定护林员数额进行分配，共291.3万亩林地，平均约每4千亩1个护林员，750人*200元*6个月防火期），白石山林场定额补贴40万（以后视白石山旅游公司经营情况财政补贴予以核减），甸子梁林场定额补贴32万（不含防火经费10万，护林补贴10万，2002年以前原差额身份人员补贴），</t>
  </si>
  <si>
    <t>林业局防火经费35万（其中:防火经费35万元：林业局15万元，白石山、甸子梁林场防火经费各10万），王安镇"3.21"火灾市县援助单位补助6.3万元(领导已批示),全县森林防火经费60万，扑火队经费243.62万【扑火队员85人工资：其中:(劳务派遣57人+临时工28人),月工资12.8万元*12月=153.6万/年,84人月养老工伤等保险费2312元*84人*12个月*27%=62.92万。扑火队退伍军人5人为自收自支,月工资15118元*12月=18.14万(含奖励绩效),5人养老医疗等保险费月18.14万/年*26.8%=4.86万）管理费57人*60元*12月=4.1万】，乡镇防火经费72万元（转移支付每乡镇2万元，财政预算安排每乡镇2万元），18乡镇护林员补贴90万（按山场面积确定护林员数额进行分配，共291.3万亩林地，平均约每4千亩1个护林员，750人*200元*6个月防火期），白石山林场定额补贴40万（以后视白石山旅游公司经营情况财政补贴予以核减），甸子梁林场定额补贴32万（不含防火经费10万，护林补贴10万，2002年以前原差额身份人员补贴），</t>
  </si>
  <si>
    <r>
      <rPr>
        <sz val="10"/>
        <color rgb="FF0033CC"/>
        <rFont val="宋体"/>
        <charset val="134"/>
      </rPr>
      <t>林业局防火经费35万</t>
    </r>
    <r>
      <rPr>
        <sz val="10"/>
        <rFont val="宋体"/>
        <charset val="134"/>
      </rPr>
      <t>（</t>
    </r>
    <r>
      <rPr>
        <sz val="10"/>
        <color rgb="FFFF0000"/>
        <rFont val="宋体"/>
        <charset val="134"/>
      </rPr>
      <t>其中:防火经费35万元：林业局15万元，白石山、甸子梁林场防火经费各10万</t>
    </r>
    <r>
      <rPr>
        <sz val="10"/>
        <rFont val="宋体"/>
        <charset val="134"/>
      </rPr>
      <t>），</t>
    </r>
    <r>
      <rPr>
        <sz val="10"/>
        <color rgb="FF0033CC"/>
        <rFont val="宋体"/>
        <charset val="134"/>
      </rPr>
      <t>全县森林防火经费60万，</t>
    </r>
    <r>
      <rPr>
        <sz val="10"/>
        <color rgb="FF0000FF"/>
        <rFont val="宋体"/>
        <charset val="134"/>
      </rPr>
      <t>扑火队经费206.47万</t>
    </r>
    <r>
      <rPr>
        <sz val="10"/>
        <rFont val="宋体"/>
        <charset val="134"/>
      </rPr>
      <t>【</t>
    </r>
    <r>
      <rPr>
        <sz val="10"/>
        <color rgb="FFFF0000"/>
        <rFont val="宋体"/>
        <charset val="134"/>
      </rPr>
      <t>扑火队员85人工资：其中:(劳务派遣57人+临时工28人),月工资12.805万元*12月=153.66万/年,84人月养老工伤等保险费2885元/月*84人*12个月*27%=78.52万。扑火队退伍军人及自收自支15人月工资51718元/月*12月=62.06万(不含奖励绩效),15人养老医疗等保险费年62.06万/年*35.3%=21.91万）,管理费57人*60元*12月=4.1万,共计320.25万元,减人员预算已安排113.78万元,专项安排206.47万元</t>
    </r>
    <r>
      <rPr>
        <sz val="10"/>
        <rFont val="宋体"/>
        <charset val="134"/>
      </rPr>
      <t>】，</t>
    </r>
    <r>
      <rPr>
        <sz val="10"/>
        <color rgb="FF0033CC"/>
        <rFont val="宋体"/>
        <charset val="134"/>
      </rPr>
      <t>乡镇防火经费72万元</t>
    </r>
    <r>
      <rPr>
        <sz val="10"/>
        <rFont val="宋体"/>
        <charset val="134"/>
      </rPr>
      <t>（</t>
    </r>
    <r>
      <rPr>
        <sz val="10"/>
        <color rgb="FFFF0000"/>
        <rFont val="宋体"/>
        <charset val="134"/>
      </rPr>
      <t>转移支付每乡镇2万元，财政预算安排每乡镇2万元</t>
    </r>
    <r>
      <rPr>
        <sz val="10"/>
        <rFont val="宋体"/>
        <charset val="134"/>
      </rPr>
      <t>），</t>
    </r>
    <r>
      <rPr>
        <sz val="10"/>
        <color rgb="FF0033CC"/>
        <rFont val="宋体"/>
        <charset val="134"/>
      </rPr>
      <t>18乡镇护林员补贴90万</t>
    </r>
    <r>
      <rPr>
        <sz val="10"/>
        <rFont val="宋体"/>
        <charset val="134"/>
      </rPr>
      <t>（</t>
    </r>
    <r>
      <rPr>
        <sz val="10"/>
        <color rgb="FFFF0000"/>
        <rFont val="宋体"/>
        <charset val="134"/>
      </rPr>
      <t>按山场面积确定护林员数额进行分配，共291.3万亩林地，平均约每4千亩1个护林员，750人*200元*6个月防火期</t>
    </r>
    <r>
      <rPr>
        <sz val="10"/>
        <rFont val="宋体"/>
        <charset val="134"/>
      </rPr>
      <t>），</t>
    </r>
    <r>
      <rPr>
        <sz val="10"/>
        <color rgb="FF0033CC"/>
        <rFont val="宋体"/>
        <charset val="134"/>
      </rPr>
      <t>白石山林场定额补贴40万</t>
    </r>
    <r>
      <rPr>
        <sz val="10"/>
        <rFont val="宋体"/>
        <charset val="134"/>
      </rPr>
      <t>（</t>
    </r>
    <r>
      <rPr>
        <sz val="10"/>
        <color rgb="FFFF0000"/>
        <rFont val="宋体"/>
        <charset val="134"/>
      </rPr>
      <t>以后视白石山旅游公司经营情况财政补贴予以核减</t>
    </r>
    <r>
      <rPr>
        <sz val="10"/>
        <rFont val="宋体"/>
        <charset val="134"/>
      </rPr>
      <t>），</t>
    </r>
    <r>
      <rPr>
        <sz val="10"/>
        <color rgb="FF0033CC"/>
        <rFont val="宋体"/>
        <charset val="134"/>
      </rPr>
      <t>甸子梁林场定额补贴32万</t>
    </r>
    <r>
      <rPr>
        <sz val="10"/>
        <rFont val="宋体"/>
        <charset val="134"/>
      </rPr>
      <t>（</t>
    </r>
    <r>
      <rPr>
        <sz val="10"/>
        <color rgb="FFFF0000"/>
        <rFont val="宋体"/>
        <charset val="134"/>
      </rPr>
      <t>不含防火经费10万，护林补贴10万，对2002年以前原差额身份人员补贴</t>
    </r>
    <r>
      <rPr>
        <sz val="10"/>
        <rFont val="宋体"/>
        <charset val="134"/>
      </rPr>
      <t>），</t>
    </r>
    <r>
      <rPr>
        <sz val="10"/>
        <color rgb="FF0033CC"/>
        <rFont val="宋体"/>
        <charset val="134"/>
      </rPr>
      <t>森林消防大队营房建设240万元（</t>
    </r>
    <r>
      <rPr>
        <sz val="10"/>
        <color rgb="FFFF0000"/>
        <rFont val="宋体"/>
        <charset val="134"/>
      </rPr>
      <t>已出具审计报告和政府会议纪要</t>
    </r>
    <r>
      <rPr>
        <sz val="10"/>
        <color rgb="FF0033CC"/>
        <rFont val="宋体"/>
        <charset val="134"/>
      </rPr>
      <t>），</t>
    </r>
  </si>
  <si>
    <t xml:space="preserve">林业局白石山森林公园林相改造项目-13.28万元, </t>
  </si>
  <si>
    <t xml:space="preserve">       行业业务管理</t>
  </si>
  <si>
    <t xml:space="preserve">       其他林业和草源支出</t>
  </si>
  <si>
    <t xml:space="preserve">     水利</t>
  </si>
  <si>
    <r>
      <rPr>
        <sz val="10"/>
        <color rgb="FF0000FF"/>
        <rFont val="宋体"/>
        <charset val="134"/>
      </rPr>
      <t>涞源县自来水公司水费20万元</t>
    </r>
    <r>
      <rPr>
        <sz val="10"/>
        <rFont val="宋体"/>
        <charset val="134"/>
      </rPr>
      <t>（</t>
    </r>
    <r>
      <rPr>
        <sz val="10"/>
        <color rgb="FFFF0000"/>
        <rFont val="宋体"/>
        <charset val="134"/>
      </rPr>
      <t>县直单位包干水费增加10万元，城区公厕水费10万元，城区绿水洒水车用水水费30万元</t>
    </r>
    <r>
      <rPr>
        <sz val="10"/>
        <rFont val="宋体"/>
        <charset val="134"/>
      </rPr>
      <t>）</t>
    </r>
  </si>
  <si>
    <t xml:space="preserve">       水利行业业务管理</t>
  </si>
  <si>
    <t xml:space="preserve">       水利工程建设</t>
  </si>
  <si>
    <t>保财农（2014）90号小流域治理工程建设补助资金15万元,</t>
  </si>
  <si>
    <r>
      <rPr>
        <sz val="10"/>
        <color rgb="FF0000FF"/>
        <rFont val="宋体"/>
        <charset val="134"/>
      </rPr>
      <t>金山口沟山洪沟防洪治理工程44.17万元（</t>
    </r>
    <r>
      <rPr>
        <sz val="10"/>
        <color rgb="FFFF0000"/>
        <rFont val="宋体"/>
        <charset val="134"/>
      </rPr>
      <t>根据政府承诺和审计结果</t>
    </r>
    <r>
      <rPr>
        <sz val="10"/>
        <color rgb="FF0000FF"/>
        <rFont val="宋体"/>
        <charset val="134"/>
      </rPr>
      <t>），城区办事处西神山村防洪渠工程108.38万元（</t>
    </r>
    <r>
      <rPr>
        <sz val="10"/>
        <color rgb="FFFF0000"/>
        <rFont val="宋体"/>
        <charset val="134"/>
      </rPr>
      <t>涞源县人民政府请示文件批办单（资金）编号：1066</t>
    </r>
    <r>
      <rPr>
        <sz val="10"/>
        <color rgb="FF0000FF"/>
        <rFont val="宋体"/>
        <charset val="134"/>
      </rPr>
      <t>）</t>
    </r>
  </si>
  <si>
    <t xml:space="preserve">       水利工程运行与维护</t>
  </si>
  <si>
    <t>冀财农（2014）206号2014年第二批山洪灾害防治补助经费14.16万元,</t>
  </si>
  <si>
    <r>
      <rPr>
        <sz val="10"/>
        <color indexed="12"/>
        <rFont val="宋体"/>
        <charset val="134"/>
      </rPr>
      <t>山洪灾害防治非工程措施运行维护经费7.3万元</t>
    </r>
    <r>
      <rPr>
        <sz val="10"/>
        <color indexed="12"/>
        <rFont val="宋体"/>
        <charset val="134"/>
      </rPr>
      <t>，</t>
    </r>
  </si>
  <si>
    <t xml:space="preserve">       水利前期工作</t>
  </si>
  <si>
    <t xml:space="preserve">       水行政执法</t>
  </si>
  <si>
    <t xml:space="preserve">       水土保持</t>
  </si>
  <si>
    <t>冀财建（2014）260号2014年水土保持工程（棒棒沟小流域治理项目）22万元,</t>
  </si>
  <si>
    <t xml:space="preserve">       水资源节约管理与保护</t>
  </si>
  <si>
    <t xml:space="preserve">       水质监测</t>
  </si>
  <si>
    <r>
      <rPr>
        <sz val="10"/>
        <color rgb="FF0033CC"/>
        <rFont val="宋体"/>
        <charset val="134"/>
      </rPr>
      <t>枯井水窖整治及2017年脱贫出列贫困村饮水安全水质检测项目10万元</t>
    </r>
    <r>
      <rPr>
        <sz val="10"/>
        <rFont val="宋体"/>
        <charset val="134"/>
      </rPr>
      <t>（</t>
    </r>
    <r>
      <rPr>
        <sz val="10"/>
        <color rgb="FFFF0000"/>
        <rFont val="宋体"/>
        <charset val="134"/>
      </rPr>
      <t>根据上级要求和政府批示</t>
    </r>
    <r>
      <rPr>
        <sz val="10"/>
        <rFont val="宋体"/>
        <charset val="134"/>
      </rPr>
      <t>）</t>
    </r>
  </si>
  <si>
    <t xml:space="preserve">       防汛</t>
  </si>
  <si>
    <t>水利防汛30万，</t>
  </si>
  <si>
    <t>水利防汛经费30万，18个乡镇防汛经费18万元,乌龙沟乡河道清理20万元,杨家庄镇河道清理20万元.</t>
  </si>
  <si>
    <r>
      <rPr>
        <sz val="10"/>
        <color rgb="FF0000FF"/>
        <rFont val="宋体"/>
        <charset val="134"/>
      </rPr>
      <t>水利防汛经费30万，</t>
    </r>
    <r>
      <rPr>
        <sz val="10"/>
        <color rgb="FF0033CC"/>
        <rFont val="宋体"/>
        <charset val="134"/>
      </rPr>
      <t>18个乡镇防汛经费18万元,乌龙沟乡河道清理10万元,杨家庄镇浮图峪村仲小勇河道清理20万元.</t>
    </r>
  </si>
  <si>
    <t>18个乡镇防汛经费-18万元,</t>
  </si>
  <si>
    <t xml:space="preserve">       抗旱</t>
  </si>
  <si>
    <t>冀财农（2014）164号2014年抗旱规划实施补助资金74.29万元,</t>
  </si>
  <si>
    <t>水利抗旱经费10万</t>
  </si>
  <si>
    <t xml:space="preserve">       农田水利</t>
  </si>
  <si>
    <t>土地出让收入计提的农田水利建设资金135万（主要项目有：拒马河涞源县城段防洪治理工程征迁费232.25万,县城西北防洪工程征地及地表附着物补偿费70.87万），金家井留胡村农田水利工程30万元,保财农（2014）91号农村水利设施建设补助资金45万元,冀财农（2014）252号部分水利项目补助（河道划界竖桩经费）23万元,冀财建（2013）270号2013年中小河流域治理项目补助116万元,冀财预（2013）61号中小河流治理资金110万元,涞源县截潜流工程20万元(中央补助资金240万元，需地方配套资金160万元)。流域面积200平方公里以上县管河道划界竖桩工程185万元(方案编制及定位测量费200.5万元，界桩埋设费121.5万元，建管费30万元，验收费18万元)，金家井孙家庄农田水利建设4万元。</t>
  </si>
  <si>
    <r>
      <rPr>
        <sz val="10"/>
        <color rgb="FF0000FF"/>
        <rFont val="宋体"/>
        <charset val="134"/>
      </rPr>
      <t>涞源县截潜流工程60.45万元（</t>
    </r>
    <r>
      <rPr>
        <sz val="10"/>
        <color rgb="FFFF0000"/>
        <rFont val="宋体"/>
        <charset val="134"/>
      </rPr>
      <t>附审计报告</t>
    </r>
    <r>
      <rPr>
        <sz val="10"/>
        <color rgb="FF0000FF"/>
        <rFont val="宋体"/>
        <charset val="134"/>
      </rPr>
      <t>）。</t>
    </r>
  </si>
  <si>
    <t xml:space="preserve">       水利技术推广</t>
  </si>
  <si>
    <t xml:space="preserve">       大中型水库移民后期扶持专项</t>
  </si>
  <si>
    <t xml:space="preserve">       水利安全监督</t>
  </si>
  <si>
    <t xml:space="preserve">       农村人畜饮水</t>
  </si>
  <si>
    <t>杨家庄镇杨家庄村饮水工程配套电力设施工程款2万,</t>
  </si>
  <si>
    <t>水云乡菜地饮食水工程款5.46万元,冀财建（2014）228号2014年农村饮水安全工程6万元,</t>
  </si>
  <si>
    <t>水利局贫困村饮水安全巩固提升工程-500万元，</t>
  </si>
  <si>
    <t xml:space="preserve">       其他水利支出</t>
  </si>
  <si>
    <t>水利局城区增设19座市政消火栓建设工程款38万元，上级决算批复扣欠缴南水北调资金349万元。</t>
  </si>
  <si>
    <t xml:space="preserve">     扶贫</t>
  </si>
  <si>
    <t>扶贫局工作经费41.59万元.</t>
  </si>
  <si>
    <r>
      <rPr>
        <sz val="10"/>
        <color rgb="FF0000FF"/>
        <rFont val="宋体"/>
        <charset val="134"/>
      </rPr>
      <t>扶贫工作经费200万元（</t>
    </r>
    <r>
      <rPr>
        <sz val="10"/>
        <color rgb="FFC60ABD"/>
        <rFont val="宋体"/>
        <charset val="134"/>
      </rPr>
      <t>含乡镇扶贫工作经费,此款1月17日已拨付15万元</t>
    </r>
    <r>
      <rPr>
        <sz val="10"/>
        <color rgb="FF0000FF"/>
        <rFont val="宋体"/>
        <charset val="134"/>
      </rPr>
      <t>）</t>
    </r>
  </si>
  <si>
    <t xml:space="preserve">       农村基础设施建设</t>
  </si>
  <si>
    <t>解决金家井乡村村通欠账7万元(共欠19.6万元,2013年解决6万元,余款分两年还清,今年安排7万元,2015年再安排6.6万元);解决乌龙沟乡邓庄村、后庄村“村村通”工程欠账9.8万,18个乡镇2012年帮扶村主街道硬化配套资金195万元(每个村7.5万*26个村),</t>
  </si>
  <si>
    <t>扶贫产业县级投入资金1000万元(按上年公共财政预算收入的2%,其中:70%用于产业、其余用于培训、规划等),</t>
  </si>
  <si>
    <r>
      <rPr>
        <sz val="10"/>
        <color rgb="FF0000FF"/>
        <rFont val="宋体"/>
        <charset val="134"/>
      </rPr>
      <t>扶贫产业县级投入资金1500万元</t>
    </r>
    <r>
      <rPr>
        <sz val="10"/>
        <color rgb="FFFF0000"/>
        <rFont val="宋体"/>
        <charset val="134"/>
      </rPr>
      <t>【其中:风险补偿金500万元，农村新民居（惠安新区）建设10万元，贫困村基础设施建设费用128.6万元（6个乡10个村道路绿化亮化等），易地扶贫搬迁县城安置区配套产业园区项目规划区域内征迁项目861.4万元（涞源县人民政府【2016】70号涞源人民政府关于印发《涞源县易地扶贫搬迁县城安置区配套产业园区项目规划区域内征迁工作方案》的通知）】</t>
    </r>
  </si>
  <si>
    <t xml:space="preserve">       生产发展</t>
  </si>
  <si>
    <t>扶贫产业扶持资金500万元。</t>
  </si>
  <si>
    <t xml:space="preserve">       社会发展</t>
  </si>
  <si>
    <t xml:space="preserve">       扶贫贷款奖补的贴息</t>
  </si>
  <si>
    <t xml:space="preserve">       扶贫事业机构</t>
  </si>
  <si>
    <t xml:space="preserve">       其他扶贫支出</t>
  </si>
  <si>
    <t>对贫困参合农民财政补贴525万（每人25元补贴即21万人*25元=25万元），</t>
  </si>
  <si>
    <t>对贫困参合农民财政补贴800万（每人40元补贴即20万人*40元=800万元,2015年12月28日社保股张股长通知对参合农民补助从原来的30元/人提高到40元/人，县长办公会议定,无文件和批示），县级驻村工作队经费152万元(152个村*1万/村)</t>
  </si>
  <si>
    <r>
      <rPr>
        <sz val="10"/>
        <color rgb="FF0000FF"/>
        <rFont val="宋体"/>
        <charset val="134"/>
      </rPr>
      <t>对贫困参合农民财政补贴1020万</t>
    </r>
    <r>
      <rPr>
        <sz val="10"/>
        <rFont val="宋体"/>
        <charset val="134"/>
      </rPr>
      <t>（</t>
    </r>
    <r>
      <rPr>
        <sz val="10"/>
        <color rgb="FFFF0000"/>
        <rFont val="宋体"/>
        <charset val="134"/>
      </rPr>
      <t>每人40元补贴即25.5万人*40元=1020万元,2015年12月28日社保股张股长通知对参合农民补助从原来的30元/人提高到40元/人，县长办公会议定,无文件和批示</t>
    </r>
    <r>
      <rPr>
        <sz val="10"/>
        <rFont val="宋体"/>
        <charset val="134"/>
      </rPr>
      <t>），</t>
    </r>
    <r>
      <rPr>
        <sz val="10"/>
        <color rgb="FF0000FF"/>
        <rFont val="宋体"/>
        <charset val="134"/>
      </rPr>
      <t>县级驻村工作队经费194万元</t>
    </r>
    <r>
      <rPr>
        <sz val="10"/>
        <rFont val="宋体"/>
        <charset val="134"/>
      </rPr>
      <t>(</t>
    </r>
    <r>
      <rPr>
        <sz val="10"/>
        <color rgb="FFFF0000"/>
        <rFont val="宋体"/>
        <charset val="134"/>
      </rPr>
      <t>97个村*2万/村</t>
    </r>
    <r>
      <rPr>
        <sz val="10"/>
        <rFont val="宋体"/>
        <charset val="134"/>
      </rPr>
      <t>),</t>
    </r>
    <r>
      <rPr>
        <sz val="10"/>
        <color rgb="FF0000FF"/>
        <rFont val="宋体"/>
        <charset val="134"/>
      </rPr>
      <t>2016年贫困人口医疗救助17万元</t>
    </r>
    <r>
      <rPr>
        <sz val="10"/>
        <rFont val="宋体"/>
        <charset val="134"/>
      </rPr>
      <t>（</t>
    </r>
    <r>
      <rPr>
        <sz val="10"/>
        <color rgb="FFFF0000"/>
        <rFont val="宋体"/>
        <charset val="134"/>
      </rPr>
      <t>地方补助10%部分</t>
    </r>
    <r>
      <rPr>
        <sz val="10"/>
        <rFont val="宋体"/>
        <charset val="134"/>
      </rPr>
      <t>），</t>
    </r>
    <r>
      <rPr>
        <sz val="10"/>
        <color rgb="FF0000FF"/>
        <rFont val="宋体"/>
        <charset val="134"/>
      </rPr>
      <t>2017年贫困人口医疗救助51万元</t>
    </r>
    <r>
      <rPr>
        <sz val="10"/>
        <rFont val="宋体"/>
        <charset val="134"/>
      </rPr>
      <t>（</t>
    </r>
    <r>
      <rPr>
        <sz val="10"/>
        <color rgb="FFFF0000"/>
        <rFont val="宋体"/>
        <charset val="134"/>
      </rPr>
      <t>地方补助10%部分</t>
    </r>
    <r>
      <rPr>
        <sz val="10"/>
        <rFont val="宋体"/>
        <charset val="134"/>
      </rPr>
      <t>）,</t>
    </r>
    <r>
      <rPr>
        <sz val="10"/>
        <color rgb="FF0000FF"/>
        <rFont val="宋体"/>
        <charset val="134"/>
      </rPr>
      <t>城乡居民脱贫出列村建档立卡人员补缴2016年基本医疗保险财政补贴136.87万元</t>
    </r>
    <r>
      <rPr>
        <sz val="10"/>
        <rFont val="宋体"/>
        <charset val="134"/>
      </rPr>
      <t>（</t>
    </r>
    <r>
      <rPr>
        <sz val="10"/>
        <color rgb="FFFF0000"/>
        <rFont val="宋体"/>
        <charset val="134"/>
      </rPr>
      <t>3259人*420元</t>
    </r>
    <r>
      <rPr>
        <sz val="10"/>
        <rFont val="宋体"/>
        <charset val="134"/>
      </rPr>
      <t>），</t>
    </r>
    <r>
      <rPr>
        <sz val="10"/>
        <color rgb="FF0000FF"/>
        <rFont val="宋体"/>
        <charset val="134"/>
      </rPr>
      <t>城乡居民建档立卡人员医疗保险个人缴费补助324.23万元</t>
    </r>
    <r>
      <rPr>
        <sz val="10"/>
        <rFont val="宋体"/>
        <charset val="134"/>
      </rPr>
      <t>（</t>
    </r>
    <r>
      <rPr>
        <sz val="10"/>
        <color rgb="FFFF0000"/>
        <rFont val="宋体"/>
        <charset val="134"/>
      </rPr>
      <t>57898人*56元），</t>
    </r>
  </si>
  <si>
    <r>
      <rPr>
        <sz val="10"/>
        <color rgb="FFD422F4"/>
        <rFont val="宋体"/>
        <charset val="134"/>
      </rPr>
      <t>城乡居民建档立卡贫困人员基本医疗保险财政代缴个人部分-22.308万元,扶贫办扶贫档案室建设费用-0.61万元,扶贫办手工业补贴及食用菌产业扶持政策资金-250万元,金家井乡北牛栏村、北黄土岭村分散安置人员补助-721万元,金家井乡关于申请北牛栏村、北黄土岭村农村面貌改造提升项目可研报告费用-9万元,畜牧局雨润养猪场补偿款-700万元，扶贫办对扶贫产业奖补资金-1001.218万元。</t>
    </r>
    <r>
      <rPr>
        <sz val="10"/>
        <color rgb="FF0000FF"/>
        <rFont val="宋体"/>
        <charset val="134"/>
      </rPr>
      <t>追加水利局非贫困村饮水工程资金1976.128万元.追加扶贫局2019年防贫保险400万元,</t>
    </r>
  </si>
  <si>
    <t xml:space="preserve">     农业综合开发</t>
  </si>
  <si>
    <t xml:space="preserve">       土地治理</t>
  </si>
  <si>
    <t xml:space="preserve">       产业化发展</t>
  </si>
  <si>
    <t xml:space="preserve">       创新示范</t>
  </si>
  <si>
    <t xml:space="preserve">       其他农业综合开发支出</t>
  </si>
  <si>
    <t xml:space="preserve">     农村综合改革</t>
  </si>
  <si>
    <t xml:space="preserve">       对村级一事一议的补助</t>
  </si>
  <si>
    <t>农村面貌改造提升及村级一事一议300万（25万人*20元*0.6/3）；</t>
  </si>
  <si>
    <t>村级一事一议县配套100万（25万人*20元*0.6/3）；美丽乡村建设县配套100万元(2016年重点村20个，共8079户，25613人。9个重点村*50万/村=450万元,11个村*10万元/村=110万元,合计560万元,8个村由上级专款安排,县财政只安排西道沟村100万元)</t>
  </si>
  <si>
    <r>
      <rPr>
        <sz val="10"/>
        <color rgb="FF0033CC"/>
        <rFont val="宋体"/>
        <charset val="134"/>
      </rPr>
      <t>村级一事一议县配套100万</t>
    </r>
    <r>
      <rPr>
        <sz val="10"/>
        <rFont val="宋体"/>
        <charset val="134"/>
      </rPr>
      <t>（</t>
    </r>
    <r>
      <rPr>
        <sz val="10"/>
        <color rgb="FFFF0000"/>
        <rFont val="宋体"/>
        <charset val="134"/>
      </rPr>
      <t>25万人*20元*0.6/3</t>
    </r>
    <r>
      <rPr>
        <sz val="10"/>
        <rFont val="宋体"/>
        <charset val="134"/>
      </rPr>
      <t>）；</t>
    </r>
  </si>
  <si>
    <t xml:space="preserve">       对村民委员会和村党支部的补助</t>
  </si>
  <si>
    <t>村级经费（转移支付）729.37万【含村两委干部基础职务补贴27.128*12个月=325.536万，21名村官补贴12.6万，村级运转经费391.234万】。村支书享受公务员待遇379.03万（183人*1726元*12月=379.03），村书记主任基础职务补贴61.38万（513人月5.115万*12月），农村离任干部补贴34.44万（连续10年以上或累计15年以上的249人*600元/年=14.94万，连续15年以上或累计20年以上的195人*1000元/年=19.5万），农村现任干部养老保险20.63万（书记主任531人*200/年=10.26万，其他两委干部1037人*100/年=10.37）；农村现任两委干部绩效补贴111.6万【（1550人*60元*12月）】，</t>
  </si>
  <si>
    <t>村级经费（转移支付）786.37万【含村两委干部基础职务补贴284920元*12个月=341.9万，19名村官补贴11.4万，原村级运转经费376.07万，2015年追加村级运转经费57万（即每村增加2000元*285个村），追加后村级运转经费433.07万元】。村支书享受公务员待遇225万（156人月工资187226元*12月=225万元），村书记主任基础职务补贴647.5万（515人,其中:一人兼24人.非一兼491人,月补贴270300元*12月=324.36万,2016年1月1日提高村干部基础职务补贴，其中:书记主任补贴按1000元/月提高部分由省财政负担,其他两委干部1122人*提标240元*12个月=323.14万元），农村离任干部补贴36.4万（连续10年以上或累计15年以上的240人*600元/年=14.4万，连续15年以上或累计20年以上的220人*1000元/年=22万），农村现任干部养老保险21.52万（书记主任515人*200/年=10.3万，其他两委干部1122人*100/年=11.22）；农村现任两委干部绩效补贴196.44万【1637人*100元*12月】，</t>
  </si>
  <si>
    <r>
      <rPr>
        <sz val="10"/>
        <color rgb="FF0000FF"/>
        <rFont val="宋体"/>
        <charset val="134"/>
      </rPr>
      <t>村级经费（转移支付）786.37万</t>
    </r>
    <r>
      <rPr>
        <sz val="10"/>
        <rFont val="宋体"/>
        <charset val="134"/>
      </rPr>
      <t>【</t>
    </r>
    <r>
      <rPr>
        <sz val="10"/>
        <color rgb="FFFF0000"/>
        <rFont val="宋体"/>
        <charset val="134"/>
      </rPr>
      <t>含村两委干部基础职务补贴283400元*12个月=340.1万，19名村官补贴11.4万，原村级运转经费377.87万，2015年追加村级运转经费57万（即每村增加2000元*285个村），追加后村级运转经费434.87万元</t>
    </r>
    <r>
      <rPr>
        <sz val="10"/>
        <rFont val="宋体"/>
        <charset val="134"/>
      </rPr>
      <t>】。</t>
    </r>
    <r>
      <rPr>
        <sz val="10"/>
        <color rgb="FF0000FF"/>
        <rFont val="宋体"/>
        <charset val="134"/>
      </rPr>
      <t>村支书享受公务员待遇163.45万</t>
    </r>
    <r>
      <rPr>
        <sz val="10"/>
        <rFont val="宋体"/>
        <charset val="134"/>
      </rPr>
      <t>（</t>
    </r>
    <r>
      <rPr>
        <sz val="10"/>
        <color rgb="FFFF0000"/>
        <rFont val="宋体"/>
        <charset val="134"/>
      </rPr>
      <t>154人月工资136204元*12月=163.45万元</t>
    </r>
    <r>
      <rPr>
        <sz val="10"/>
        <rFont val="宋体"/>
        <charset val="134"/>
      </rPr>
      <t>），</t>
    </r>
    <r>
      <rPr>
        <sz val="10"/>
        <color rgb="FF0000FF"/>
        <rFont val="宋体"/>
        <charset val="134"/>
      </rPr>
      <t>村书记主任基础职务补贴697.68万</t>
    </r>
    <r>
      <rPr>
        <sz val="10"/>
        <rFont val="宋体"/>
        <charset val="134"/>
      </rPr>
      <t>（</t>
    </r>
    <r>
      <rPr>
        <sz val="10"/>
        <color rgb="FFFF0000"/>
        <rFont val="宋体"/>
        <charset val="134"/>
      </rPr>
      <t>509人,其中:一人兼24人.非一兼485人,月补贴581400元*12月=697.68万,2016年1月1日提高村干部基础职务补贴，其中:书记主任补贴按1000元/月提高部分由省财政负担,其他两委干部1122人*提标240元*12个月=323.14万元</t>
    </r>
    <r>
      <rPr>
        <sz val="10"/>
        <rFont val="宋体"/>
        <charset val="134"/>
      </rPr>
      <t>），</t>
    </r>
    <r>
      <rPr>
        <sz val="10"/>
        <color rgb="FF0000FF"/>
        <rFont val="宋体"/>
        <charset val="134"/>
      </rPr>
      <t>农村离任干部补贴36.4万</t>
    </r>
    <r>
      <rPr>
        <sz val="10"/>
        <rFont val="宋体"/>
        <charset val="134"/>
      </rPr>
      <t>（</t>
    </r>
    <r>
      <rPr>
        <sz val="10"/>
        <color rgb="FFFF0000"/>
        <rFont val="宋体"/>
        <charset val="134"/>
      </rPr>
      <t>连续10年以上或累计15年以上的240人*600元/年=14.4万，连续15年以上或累计20年以上的220人*1000元/年=22万</t>
    </r>
    <r>
      <rPr>
        <sz val="10"/>
        <rFont val="宋体"/>
        <charset val="134"/>
      </rPr>
      <t>），</t>
    </r>
    <r>
      <rPr>
        <sz val="10"/>
        <color rgb="FF0000FF"/>
        <rFont val="宋体"/>
        <charset val="134"/>
      </rPr>
      <t>农村现任干部养老保险22.2万</t>
    </r>
    <r>
      <rPr>
        <sz val="10"/>
        <rFont val="宋体"/>
        <charset val="134"/>
      </rPr>
      <t>（</t>
    </r>
    <r>
      <rPr>
        <sz val="10"/>
        <color rgb="FFFF0000"/>
        <rFont val="宋体"/>
        <charset val="134"/>
      </rPr>
      <t>书记主任515人*200/年=10.3万，其他两委干部1122人*100/年=11.22</t>
    </r>
    <r>
      <rPr>
        <sz val="10"/>
        <rFont val="宋体"/>
        <charset val="134"/>
      </rPr>
      <t>）；</t>
    </r>
    <r>
      <rPr>
        <sz val="10"/>
        <color rgb="FF0000FF"/>
        <rFont val="宋体"/>
        <charset val="134"/>
      </rPr>
      <t>农村现任两委干部绩效补贴221万</t>
    </r>
    <r>
      <rPr>
        <sz val="10"/>
        <rFont val="宋体"/>
        <charset val="134"/>
      </rPr>
      <t>，村级运转经费5.72万元（</t>
    </r>
    <r>
      <rPr>
        <sz val="10"/>
        <color rgb="FFFF0000"/>
        <rFont val="宋体"/>
        <charset val="134"/>
      </rPr>
      <t>按每村9.5万元测算，全年村级经费需2707.5万元，剔除已安排村级经费2665.78万元，尚需再安排41.72万元</t>
    </r>
    <r>
      <rPr>
        <sz val="10"/>
        <rFont val="宋体"/>
        <charset val="134"/>
      </rPr>
      <t>）</t>
    </r>
    <r>
      <rPr>
        <sz val="10"/>
        <color rgb="FF0033CC"/>
        <rFont val="宋体"/>
        <charset val="134"/>
      </rPr>
      <t>计生小组长及协管员工资54.48万元</t>
    </r>
    <r>
      <rPr>
        <sz val="10"/>
        <rFont val="宋体"/>
        <charset val="134"/>
      </rPr>
      <t>（</t>
    </r>
    <r>
      <rPr>
        <sz val="10"/>
        <color rgb="FFFF0000"/>
        <rFont val="宋体"/>
        <charset val="134"/>
      </rPr>
      <t>小组长354人+协管员100人*100元*12月=54.48万</t>
    </r>
    <r>
      <rPr>
        <sz val="10"/>
        <rFont val="宋体"/>
        <charset val="134"/>
      </rPr>
      <t>），</t>
    </r>
    <r>
      <rPr>
        <sz val="10"/>
        <color rgb="FF0033CC"/>
        <rFont val="宋体"/>
        <charset val="134"/>
      </rPr>
      <t>村计生办主任补贴（转移支付）34.2万</t>
    </r>
    <r>
      <rPr>
        <sz val="10"/>
        <rFont val="宋体"/>
        <charset val="134"/>
      </rPr>
      <t>（</t>
    </r>
    <r>
      <rPr>
        <sz val="10"/>
        <color rgb="FFFF0000"/>
        <rFont val="宋体"/>
        <charset val="134"/>
      </rPr>
      <t>285人*100元*12月=34.2万</t>
    </r>
    <r>
      <rPr>
        <sz val="10"/>
        <rFont val="宋体"/>
        <charset val="134"/>
      </rPr>
      <t>），</t>
    </r>
    <r>
      <rPr>
        <sz val="10"/>
        <color rgb="FF0000FF"/>
        <rFont val="宋体"/>
        <charset val="134"/>
      </rPr>
      <t>王安镇片区取暖费尾欠50万元</t>
    </r>
    <r>
      <rPr>
        <sz val="10"/>
        <rFont val="宋体"/>
        <charset val="134"/>
      </rPr>
      <t>（</t>
    </r>
    <r>
      <rPr>
        <sz val="10"/>
        <color rgb="FFFF0000"/>
        <rFont val="宋体"/>
        <charset val="134"/>
      </rPr>
      <t>此款于2017.1.17日拨王安镇50万</t>
    </r>
    <r>
      <rPr>
        <sz val="10"/>
        <rFont val="宋体"/>
        <charset val="134"/>
      </rPr>
      <t>）,</t>
    </r>
    <r>
      <rPr>
        <sz val="10"/>
        <color rgb="FF0000FF"/>
        <rFont val="宋体"/>
        <charset val="134"/>
      </rPr>
      <t>旅发大会和美丽乡村建设期间突击积存垃圾产生费用100万元,美丽乡村建设500万元,18个乡镇农村环境治理专项36万元.</t>
    </r>
  </si>
  <si>
    <t xml:space="preserve">       对村集体经济组织的补助</t>
  </si>
  <si>
    <t xml:space="preserve">       其他农村综合改革支出</t>
  </si>
  <si>
    <t xml:space="preserve">     普惠金融发展支出</t>
  </si>
  <si>
    <t xml:space="preserve">       支持农村金融机构</t>
  </si>
  <si>
    <t xml:space="preserve">       涉农贷款增量奖励</t>
  </si>
  <si>
    <t xml:space="preserve">       农业保险保费补贴</t>
  </si>
  <si>
    <t>种植业保险（玉米）保费县配套105.6万元【全县统保按16万亩计算，保险费由原来的18.2元/亩调整为24元/亩，每亩保险保费24元，保险保费共计384万元,其中：中央负担40%153.6万元、省负担32.5%124.8万元、县负担7.5%为28.8万元、农民个人负担20%为76.8万元由财政负担】，能繁母猪保险1.58万元【能繁母猪参保5273头，每头保险保费60元，共计316380元（其中：中央负担50%158190元、省级负担25%79095元、县级负担5%15819元、农户个人负担20%63276元）】，育肥猪保险保费5.73万元【其中:育肥猪15282头，每头保险保费25元，共计382050元（其中：中央负担50%191025元、省级负担15%57308元、县级负担15%57308元、农户个人负担20%76411元）】；2015年育肥猪保险保费3.22万元【其中:育肥猪8566头，每头保险保费25元，共计214150元（其中：中央负担50%107075元、省级负担15%32122.5元、县级负担15%32122.5元、农户个人负担20%42830元）】；林业林木保险54.63万元【公益林保险910661.8亩,其中：310661.8亩为国家补贴性，60万亩国家不予补贴,每亩保险保费2.4元，共计2185588.32元,其中：中央负担50%1092794.16元、省级负担25%546397.08元、县级负担15%327838.25元、农户个人负担10%218558.83元由财政负担】；</t>
  </si>
  <si>
    <r>
      <rPr>
        <sz val="10"/>
        <color rgb="FF0000FF"/>
        <rFont val="宋体"/>
        <charset val="134"/>
      </rPr>
      <t>种植业保险（玉米）保费县配套105.6万元</t>
    </r>
    <r>
      <rPr>
        <sz val="10"/>
        <rFont val="宋体"/>
        <charset val="134"/>
      </rPr>
      <t>【</t>
    </r>
    <r>
      <rPr>
        <sz val="10"/>
        <color rgb="FFFF0000"/>
        <rFont val="宋体"/>
        <charset val="134"/>
      </rPr>
      <t>全县统保按16万亩计算，保险费由原来的18.2元/亩调整为24元/亩，每亩保险保费24元，保险保费共计384万元,其中：中央负担40%153.6万元、省负担32.5%124.8万元、县负担7.5%为28.8万元、农民个人负担20%为76.8万元由财政负担</t>
    </r>
    <r>
      <rPr>
        <sz val="10"/>
        <rFont val="宋体"/>
        <charset val="134"/>
      </rPr>
      <t>】，</t>
    </r>
    <r>
      <rPr>
        <sz val="10"/>
        <color rgb="FF0000FF"/>
        <rFont val="宋体"/>
        <charset val="134"/>
      </rPr>
      <t>能繁母猪保险1.58万元</t>
    </r>
    <r>
      <rPr>
        <sz val="10"/>
        <rFont val="宋体"/>
        <charset val="134"/>
      </rPr>
      <t>【</t>
    </r>
    <r>
      <rPr>
        <sz val="10"/>
        <color rgb="FFFF0000"/>
        <rFont val="宋体"/>
        <charset val="134"/>
      </rPr>
      <t>能繁母猪参保5273头，每头保险保费60元，共计316380元（其中：中央负担50%158190元、省级负担25%79095元、县级负担5%15819元、农户个人负担20%63276元）</t>
    </r>
    <r>
      <rPr>
        <sz val="10"/>
        <rFont val="宋体"/>
        <charset val="134"/>
      </rPr>
      <t>】，</t>
    </r>
    <r>
      <rPr>
        <sz val="10"/>
        <color rgb="FF0000FF"/>
        <rFont val="宋体"/>
        <charset val="134"/>
      </rPr>
      <t>育肥猪保险保费5.73万元</t>
    </r>
    <r>
      <rPr>
        <sz val="10"/>
        <rFont val="宋体"/>
        <charset val="134"/>
      </rPr>
      <t>【</t>
    </r>
    <r>
      <rPr>
        <sz val="10"/>
        <color rgb="FFFF0000"/>
        <rFont val="宋体"/>
        <charset val="134"/>
      </rPr>
      <t>其中:育肥猪15282头，每头保险保费25元，共计382050元（其中：中央负担50%191025元、省级负担15%57308元、县级负担15%57308元、农户个人负担20%76411元）</t>
    </r>
    <r>
      <rPr>
        <sz val="10"/>
        <rFont val="宋体"/>
        <charset val="134"/>
      </rPr>
      <t>】；</t>
    </r>
    <r>
      <rPr>
        <sz val="10"/>
        <color rgb="FF0033CC"/>
        <rFont val="宋体"/>
        <charset val="134"/>
      </rPr>
      <t>林业林木保险13.69万元</t>
    </r>
    <r>
      <rPr>
        <sz val="10"/>
        <rFont val="宋体"/>
        <charset val="134"/>
      </rPr>
      <t>【</t>
    </r>
    <r>
      <rPr>
        <sz val="10"/>
        <color rgb="FFFF0000"/>
        <rFont val="宋体"/>
        <charset val="134"/>
      </rPr>
      <t>公益林保险910661.8亩,其中：310661.8亩为国家补贴性，60万亩国家不予补贴,每亩保险保费2.4元，共计2185588.32元,其中：中央负担50%1092794.16元、省级负担25%546397.08元、县级负担15%327838.25元、农户个人负担10%218558.83元由财政负担</t>
    </r>
    <r>
      <rPr>
        <sz val="10"/>
        <rFont val="宋体"/>
        <charset val="134"/>
      </rPr>
      <t>】；</t>
    </r>
    <r>
      <rPr>
        <sz val="10"/>
        <color rgb="FF0000FF"/>
        <rFont val="宋体"/>
        <charset val="134"/>
      </rPr>
      <t>2016年温室大棚保险县配套3.3375万元（</t>
    </r>
    <r>
      <rPr>
        <sz val="10"/>
        <color rgb="FFFF0000"/>
        <rFont val="宋体"/>
        <charset val="134"/>
      </rPr>
      <t>温室大棚267.5亩，保费222500元，其中：省55%122375元。县15%33375元，农户30%66750元</t>
    </r>
    <r>
      <rPr>
        <sz val="10"/>
        <color rgb="FF0000FF"/>
        <rFont val="宋体"/>
        <charset val="134"/>
      </rPr>
      <t>）。</t>
    </r>
  </si>
  <si>
    <t xml:space="preserve">       创业担保贷款贴息</t>
  </si>
  <si>
    <t xml:space="preserve">       补充创业担保贷款基金</t>
  </si>
  <si>
    <t xml:space="preserve">       其他普惠金融发展支出</t>
  </si>
  <si>
    <t xml:space="preserve">     其他农林水支出</t>
  </si>
  <si>
    <t xml:space="preserve">       化解其他公益性乡村债务支出</t>
  </si>
  <si>
    <t>农村垫缴税费债务化解县配套160万元.</t>
  </si>
  <si>
    <t xml:space="preserve">       其他农林水支出</t>
  </si>
  <si>
    <t>十三、交通运输</t>
  </si>
  <si>
    <t xml:space="preserve">     公路水路运输</t>
  </si>
  <si>
    <t>成品油价格税费改革补助人员基数706万，</t>
  </si>
  <si>
    <t>成品油价格税费改革补助人员基数802万(自收自支工资需217.6万/月*12个月=2611万元)，出租公交管理站工作经费10万元。</t>
  </si>
  <si>
    <r>
      <rPr>
        <sz val="10"/>
        <color rgb="FF0000FF"/>
        <rFont val="宋体"/>
        <charset val="134"/>
      </rPr>
      <t>成品油价格税费改革补助人员基数1023万</t>
    </r>
    <r>
      <rPr>
        <sz val="10"/>
        <rFont val="宋体"/>
        <charset val="134"/>
      </rPr>
      <t>(</t>
    </r>
    <r>
      <rPr>
        <sz val="10"/>
        <color rgb="FFFF0000"/>
        <rFont val="宋体"/>
        <charset val="134"/>
      </rPr>
      <t>自收自支工资需217.6万/月*12个月=2611万元</t>
    </r>
    <r>
      <rPr>
        <sz val="10"/>
        <rFont val="宋体"/>
        <charset val="134"/>
      </rPr>
      <t>)，</t>
    </r>
    <r>
      <rPr>
        <sz val="10"/>
        <color rgb="FF0000FF"/>
        <rFont val="宋体"/>
        <charset val="134"/>
      </rPr>
      <t>出租公交管理站工作经费10万元。</t>
    </r>
  </si>
  <si>
    <t xml:space="preserve">       公路建设</t>
  </si>
  <si>
    <t>交通局国道207线涞源黑龙湾旧路维修改造资金100万元，鼻子岭隧道工程款50万元；</t>
  </si>
  <si>
    <t>交通局暂借四条旅游路工程款172万元,</t>
  </si>
  <si>
    <t xml:space="preserve">       公路养护</t>
  </si>
  <si>
    <t>农村工路养护工程补助304万。</t>
  </si>
  <si>
    <t>农村工路养护工程补助251万，农村公路养护县配套166万元，</t>
  </si>
  <si>
    <t xml:space="preserve">       公路运输管理</t>
  </si>
  <si>
    <t>交运局涞源县境内高速两侧广告牌拆除费用-60万元,</t>
  </si>
  <si>
    <t xml:space="preserve">       取消政府还贷二级公路收费专项</t>
  </si>
  <si>
    <t xml:space="preserve">       其他公路水路运输支出</t>
  </si>
  <si>
    <t>偿还108国道向保定投资公司借款30万元.冀财建（2013）475号用于交通执法大厅维修资金15万元,冀财建（2014）337号2014年第二批交通运输事业发展公路大中修及燕太乡镇客运站12万元,</t>
  </si>
  <si>
    <r>
      <rPr>
        <sz val="10"/>
        <color rgb="FF0033CC"/>
        <rFont val="宋体"/>
        <charset val="134"/>
      </rPr>
      <t>偿还108国道向保定投资公司借款30万元</t>
    </r>
    <r>
      <rPr>
        <sz val="10"/>
        <rFont val="宋体"/>
        <charset val="134"/>
      </rPr>
      <t>.</t>
    </r>
  </si>
  <si>
    <t xml:space="preserve">     成品油价格改革对交通运输的补贴</t>
  </si>
  <si>
    <t xml:space="preserve">       对城市公交的补贴</t>
  </si>
  <si>
    <t xml:space="preserve">       对农村道路客运的补贴</t>
  </si>
  <si>
    <t xml:space="preserve">       对出租车的补贴</t>
  </si>
  <si>
    <t xml:space="preserve">       成品油价格改革补贴其他支出</t>
  </si>
  <si>
    <t xml:space="preserve">     车辆购置税支出</t>
  </si>
  <si>
    <t xml:space="preserve">       车辆购置税用于公路等基础设施建设支出</t>
  </si>
  <si>
    <t>冀财建（2014）266号2014年车购税用于一般公务建设补助（第二批）28万元,</t>
  </si>
  <si>
    <t xml:space="preserve">       车辆购置税用于农村公路建设支出</t>
  </si>
  <si>
    <t>冀财建（2013）348号2013年第四批车购税用于农村公路建设项目10万元,冀财建（2013）495号2014年车购税用于公路建设（二批）33万元,冀财建（2014）266号2014年车购税用于农村公路建设第二批公路改造资金1.7万元,</t>
  </si>
  <si>
    <t xml:space="preserve">       车辆购置税用于老旧汽车报废更新补贴</t>
  </si>
  <si>
    <t xml:space="preserve">       车辆购置税其他支出</t>
  </si>
  <si>
    <t xml:space="preserve">     工业和信息产业监管支出</t>
  </si>
  <si>
    <t>节前走访经费1万，项目跑动经费2万，电子党务及政务网络建设及租费77.4万（每月租费6.45万*12月），政务信息网专线3万，工信局专项2万（调度分析）；</t>
  </si>
  <si>
    <t>工信局专项经费24.7万(7人月工资及四项保险23640元*12个月=28.37万+奖励性绩效6.96万*70%=24.7万),电子党务及政务网络建设及租费77.4万（每月租费6.45万*12月），政务信息网专线3万，节前慰问老干部1万,工信局专项2万（调度分析）；解决工信局羊毛衫厂23人养老保险10.35万元(4500元*23人=10.35万元).</t>
  </si>
  <si>
    <r>
      <rPr>
        <sz val="10"/>
        <color rgb="FF0000FF"/>
        <rFont val="宋体"/>
        <charset val="134"/>
      </rPr>
      <t>工信局专项经费18.39万</t>
    </r>
    <r>
      <rPr>
        <sz val="10"/>
        <rFont val="宋体"/>
        <charset val="134"/>
      </rPr>
      <t>(</t>
    </r>
    <r>
      <rPr>
        <sz val="10"/>
        <color rgb="FFFF0000"/>
        <rFont val="宋体"/>
        <charset val="134"/>
      </rPr>
      <t>7人月工资及四项保险35223元*12个月=42.27万+奖励性绩效6.4万*70%=34.07万,减人员预算安排15.68万,专项经费安排18.39万元</t>
    </r>
    <r>
      <rPr>
        <sz val="10"/>
        <rFont val="宋体"/>
        <charset val="134"/>
      </rPr>
      <t>),</t>
    </r>
    <r>
      <rPr>
        <sz val="10"/>
        <color rgb="FF0000FF"/>
        <rFont val="宋体"/>
        <charset val="134"/>
      </rPr>
      <t>节前慰问老干部1万,工信局专项2万</t>
    </r>
    <r>
      <rPr>
        <sz val="10"/>
        <rFont val="宋体"/>
        <charset val="134"/>
      </rPr>
      <t>（</t>
    </r>
    <r>
      <rPr>
        <sz val="10"/>
        <color rgb="FFFF0000"/>
        <rFont val="宋体"/>
        <charset val="134"/>
      </rPr>
      <t>调度分析</t>
    </r>
    <r>
      <rPr>
        <sz val="10"/>
        <rFont val="宋体"/>
        <charset val="134"/>
      </rPr>
      <t>）；</t>
    </r>
    <r>
      <rPr>
        <sz val="10"/>
        <color rgb="FF0033CC"/>
        <rFont val="宋体"/>
        <charset val="134"/>
      </rPr>
      <t>解决工信局遗留问题10.35万元</t>
    </r>
    <r>
      <rPr>
        <sz val="10"/>
        <rFont val="宋体"/>
        <charset val="134"/>
      </rPr>
      <t>(</t>
    </r>
    <r>
      <rPr>
        <sz val="10"/>
        <color rgb="FFFF0000"/>
        <rFont val="宋体"/>
        <charset val="134"/>
      </rPr>
      <t>4500元*23人=10.35万元)</t>
    </r>
    <r>
      <rPr>
        <sz val="10"/>
        <rFont val="宋体"/>
        <charset val="134"/>
      </rPr>
      <t>.</t>
    </r>
  </si>
  <si>
    <r>
      <rPr>
        <sz val="10"/>
        <color rgb="FF0000FF"/>
        <rFont val="宋体"/>
        <charset val="134"/>
      </rPr>
      <t>电子党务及政务网络建设及租费77.4万</t>
    </r>
    <r>
      <rPr>
        <sz val="10"/>
        <rFont val="宋体"/>
        <charset val="134"/>
      </rPr>
      <t>（</t>
    </r>
    <r>
      <rPr>
        <sz val="10"/>
        <color rgb="FFFF0000"/>
        <rFont val="宋体"/>
        <charset val="134"/>
      </rPr>
      <t>每月租费6.45万*12月</t>
    </r>
    <r>
      <rPr>
        <sz val="10"/>
        <rFont val="宋体"/>
        <charset val="134"/>
      </rPr>
      <t>），</t>
    </r>
    <r>
      <rPr>
        <sz val="10"/>
        <color rgb="FF0000FF"/>
        <rFont val="宋体"/>
        <charset val="134"/>
      </rPr>
      <t>政务信息网专线3万，</t>
    </r>
  </si>
  <si>
    <t xml:space="preserve">       其他工业和信息产业监管支出</t>
  </si>
  <si>
    <t xml:space="preserve">    国有资产监管</t>
  </si>
  <si>
    <t xml:space="preserve">       其他国有资产监管</t>
  </si>
  <si>
    <t xml:space="preserve">     支持中小企业发展和管理支出</t>
  </si>
  <si>
    <t xml:space="preserve">       中小企业发展专项</t>
  </si>
  <si>
    <t>中小企业发展技改资金1000万元（含石棉矿280万,石棉矿春节前解决职工生活费所需资金25万）；</t>
  </si>
  <si>
    <t>中小企业发展技改资金303万元（石棉矿303万）；</t>
  </si>
  <si>
    <r>
      <rPr>
        <sz val="10"/>
        <color rgb="FF0000FF"/>
        <rFont val="宋体"/>
        <charset val="134"/>
      </rPr>
      <t>中小企业发展技改资金330万元（</t>
    </r>
    <r>
      <rPr>
        <sz val="10"/>
        <color rgb="FFFF0000"/>
        <rFont val="宋体"/>
        <charset val="134"/>
      </rPr>
      <t>石棉矿305万</t>
    </r>
    <r>
      <rPr>
        <sz val="10"/>
        <color rgb="FF0000FF"/>
        <rFont val="宋体"/>
        <charset val="134"/>
      </rPr>
      <t>）；宏伟置业有限公司投资报酬2054.15万元。</t>
    </r>
  </si>
  <si>
    <r>
      <rPr>
        <sz val="10"/>
        <color rgb="FFD422F4"/>
        <rFont val="宋体"/>
        <charset val="134"/>
      </rPr>
      <t>宏伟置业有限公司投资报酬-4000万元。</t>
    </r>
    <r>
      <rPr>
        <sz val="10"/>
        <color rgb="FF0000FF"/>
        <rFont val="宋体"/>
        <charset val="134"/>
      </rPr>
      <t>工信局石棉工业总公司2019年职工生活费25万元,</t>
    </r>
  </si>
  <si>
    <t xml:space="preserve">       其他支持中小企业发展和管理支出</t>
  </si>
  <si>
    <t xml:space="preserve">     商业流通事务</t>
  </si>
  <si>
    <t>县社工作经费6万，县社工伤职工伤残津贴2.9万。</t>
  </si>
  <si>
    <t>县社工作经费36万，县社工伤职工伤残津贴2.9万。</t>
  </si>
  <si>
    <t xml:space="preserve">       其他商业流通事务支出</t>
  </si>
  <si>
    <t>县社搭建为农服务综合平台前期投入10万元,</t>
  </si>
  <si>
    <t>县社搭建为农服务综合平台前期投入5万元,</t>
  </si>
  <si>
    <t>十六、自然资源海洋气象等支出</t>
  </si>
  <si>
    <t xml:space="preserve">     自然资源事务</t>
  </si>
  <si>
    <t>国土局2018-2019年拆违工作经费-400万元,</t>
  </si>
  <si>
    <t xml:space="preserve">       自然资源规划及管理</t>
  </si>
  <si>
    <t>涞源县基本农田划定项目及永久基本农田划定项目100万元，</t>
  </si>
  <si>
    <t>国土局2018年度开发区土地集约利用评价经费-9.05万元,</t>
  </si>
  <si>
    <t xml:space="preserve">       土地资源调查</t>
  </si>
  <si>
    <r>
      <rPr>
        <sz val="10"/>
        <color theme="1"/>
        <rFont val="宋体"/>
        <charset val="134"/>
      </rPr>
      <t>农村土地承包经营权确权登记及土地调查等项目300万元</t>
    </r>
    <r>
      <rPr>
        <sz val="10"/>
        <color rgb="FF0000FF"/>
        <rFont val="宋体"/>
        <charset val="134"/>
      </rPr>
      <t>（</t>
    </r>
    <r>
      <rPr>
        <sz val="10"/>
        <color rgb="FFFF0000"/>
        <rFont val="宋体"/>
        <charset val="134"/>
      </rPr>
      <t>其中:国土局数字涞源地理空间框架建设项目50万元；涞源县城区基准地价更新项目30万元，全国耕地后备资源调查评价经费53.054万元)</t>
    </r>
  </si>
  <si>
    <t>农村集体土地确权登记发证项目-100万元,国土局第三次全国土地调查项目-50万元,国土局土地级别与基准地价更新项目-50万元,</t>
  </si>
  <si>
    <t xml:space="preserve">       土地资源利用与保护</t>
  </si>
  <si>
    <t>国土局户外基地建设100万元,</t>
  </si>
  <si>
    <t xml:space="preserve">       自然资源行业业务管理</t>
  </si>
  <si>
    <t xml:space="preserve">       自然资源调查</t>
  </si>
  <si>
    <t xml:space="preserve">       国土整治</t>
  </si>
  <si>
    <t xml:space="preserve">       土地资源储备支出</t>
  </si>
  <si>
    <t xml:space="preserve">       地质矿产资源与环境调查</t>
  </si>
  <si>
    <t xml:space="preserve">       地质矿产资源利用与保护</t>
  </si>
  <si>
    <t>冀财建（2013）481号矿业价款分配市县1820万元,</t>
  </si>
  <si>
    <t xml:space="preserve">       其他自然资源事务支出</t>
  </si>
  <si>
    <t>冀财建（2014）76号2014年第一季度新增费25%的部分返还44万元,</t>
  </si>
  <si>
    <r>
      <rPr>
        <sz val="10"/>
        <color rgb="FF0000FF"/>
        <rFont val="宋体"/>
        <charset val="134"/>
      </rPr>
      <t>国土局不动产登记工作及迎接国土资源部专项督查经费100万元（</t>
    </r>
    <r>
      <rPr>
        <sz val="10"/>
        <color rgb="FFFF0000"/>
        <rFont val="宋体"/>
        <charset val="134"/>
      </rPr>
      <t>待评审2016年列入100万元</t>
    </r>
    <r>
      <rPr>
        <sz val="10"/>
        <color rgb="FF0000FF"/>
        <rFont val="宋体"/>
        <charset val="134"/>
      </rPr>
      <t>）；</t>
    </r>
  </si>
  <si>
    <r>
      <rPr>
        <sz val="10"/>
        <color rgb="FFD422F4"/>
        <rFont val="宋体"/>
        <charset val="134"/>
      </rPr>
      <t>国土局不动产登记工作项目及创建不动产登记信息共享中间库项目-100万元</t>
    </r>
    <r>
      <rPr>
        <sz val="10"/>
        <color rgb="FF6600CC"/>
        <rFont val="宋体"/>
        <charset val="134"/>
      </rPr>
      <t>。</t>
    </r>
    <r>
      <rPr>
        <sz val="10"/>
        <color rgb="FFD422F4"/>
        <rFont val="宋体"/>
        <charset val="134"/>
      </rPr>
      <t>国土局白石山国家地质公园地质遗迹保护利用及科普设施项目-50万元,</t>
    </r>
  </si>
  <si>
    <t xml:space="preserve">     气象事务</t>
  </si>
  <si>
    <t xml:space="preserve">       气象事业机构</t>
  </si>
  <si>
    <t>气象事业费12.4万,气象灾害防御指挥部运行经费5万元。</t>
  </si>
  <si>
    <r>
      <rPr>
        <sz val="10"/>
        <color rgb="FF0033CC"/>
        <rFont val="宋体"/>
        <charset val="134"/>
      </rPr>
      <t>气象事业费12.4万</t>
    </r>
    <r>
      <rPr>
        <sz val="10"/>
        <rFont val="宋体"/>
        <charset val="134"/>
      </rPr>
      <t>,</t>
    </r>
    <r>
      <rPr>
        <sz val="10"/>
        <color rgb="FF0000FF"/>
        <rFont val="宋体"/>
        <charset val="134"/>
      </rPr>
      <t>气象灾害防御指挥部运行经费7.5万元。雷电防护经费及防雷体制改革审批财政保障经费5万元，防灾减灾信息员经费1万元，</t>
    </r>
  </si>
  <si>
    <t xml:space="preserve">       气象探测</t>
  </si>
  <si>
    <t>防雷观测2.5万，</t>
  </si>
  <si>
    <t xml:space="preserve">       气象预报预测</t>
  </si>
  <si>
    <t>防灾减灾信息员补贴7.5万（250人*300元/年），</t>
  </si>
  <si>
    <t xml:space="preserve">       气象服务</t>
  </si>
  <si>
    <t>人工降雨6万（人员经费2.4万，人影购置炮弹，烟调等3.6万），</t>
  </si>
  <si>
    <r>
      <rPr>
        <sz val="10"/>
        <color rgb="FF0033CC"/>
        <rFont val="宋体"/>
        <charset val="134"/>
      </rPr>
      <t>人工影响天气6万</t>
    </r>
    <r>
      <rPr>
        <sz val="10"/>
        <rFont val="宋体"/>
        <charset val="134"/>
      </rPr>
      <t>（</t>
    </r>
    <r>
      <rPr>
        <sz val="10"/>
        <color rgb="FFFF0000"/>
        <rFont val="宋体"/>
        <charset val="134"/>
      </rPr>
      <t>人员经费2.4万，人影购置炮弹，烟调等3.6万</t>
    </r>
    <r>
      <rPr>
        <sz val="10"/>
        <rFont val="宋体"/>
        <charset val="134"/>
      </rPr>
      <t>），</t>
    </r>
  </si>
  <si>
    <t xml:space="preserve">       气象装备保障维护</t>
  </si>
  <si>
    <t>18台自动检测站维修2万，</t>
  </si>
  <si>
    <t>区域自动站保障经费2万，</t>
  </si>
  <si>
    <t xml:space="preserve">       气象基础设施建设与维修</t>
  </si>
  <si>
    <t xml:space="preserve">       其他气象事务支出</t>
  </si>
  <si>
    <t xml:space="preserve">     其他自然资源海洋气象等支出</t>
  </si>
  <si>
    <t xml:space="preserve">       其他自然资源海洋气象等支出</t>
  </si>
  <si>
    <t>十七、住房保障支出</t>
  </si>
  <si>
    <t xml:space="preserve">     保障性安居工程支出</t>
  </si>
  <si>
    <t xml:space="preserve">       廉租住房</t>
  </si>
  <si>
    <t xml:space="preserve">       棚户区改造</t>
  </si>
  <si>
    <t xml:space="preserve">       农村危房改造</t>
  </si>
  <si>
    <t>农村危房改造工作经费2万元（两年，2013年1万，2014年1万），农村危房改造配套资金325万（6500户*500元/户），</t>
  </si>
  <si>
    <r>
      <rPr>
        <sz val="10"/>
        <color rgb="FF0000FF"/>
        <rFont val="宋体"/>
        <charset val="134"/>
      </rPr>
      <t>2015年农村危房改造资金420.91万元（</t>
    </r>
    <r>
      <rPr>
        <sz val="10"/>
        <color rgb="FFFF0000"/>
        <rFont val="宋体"/>
        <charset val="134"/>
      </rPr>
      <t>收回存量重新安排</t>
    </r>
    <r>
      <rPr>
        <sz val="10"/>
        <color rgb="FF0000FF"/>
        <rFont val="宋体"/>
        <charset val="134"/>
      </rPr>
      <t>）；</t>
    </r>
  </si>
  <si>
    <t xml:space="preserve">       公共租赁住房</t>
  </si>
  <si>
    <t xml:space="preserve">       保障性住房租金补贴</t>
  </si>
  <si>
    <t xml:space="preserve">       其他保障性住房安居工程支出</t>
  </si>
  <si>
    <t>农村危房改造工作经费2万元(2016年农村危房改造任务数为3000户，覆盖18个乡镇285个行政村)</t>
  </si>
  <si>
    <r>
      <rPr>
        <sz val="10"/>
        <color rgb="FF0033CC"/>
        <rFont val="宋体"/>
        <charset val="134"/>
      </rPr>
      <t>农村危房改造工作经费2万元</t>
    </r>
    <r>
      <rPr>
        <sz val="10"/>
        <rFont val="宋体"/>
        <charset val="134"/>
      </rPr>
      <t>(</t>
    </r>
    <r>
      <rPr>
        <sz val="10"/>
        <color rgb="FFFF0000"/>
        <rFont val="宋体"/>
        <charset val="134"/>
      </rPr>
      <t>2016年农村危房改造任务数为3000户，覆盖18个乡镇285个行政村)，</t>
    </r>
    <r>
      <rPr>
        <sz val="10"/>
        <color rgb="FF0000FF"/>
        <rFont val="宋体"/>
        <charset val="134"/>
      </rPr>
      <t>保障性安居工程资金208.3305万元</t>
    </r>
    <r>
      <rPr>
        <sz val="10"/>
        <color rgb="FFFF0000"/>
        <rFont val="宋体"/>
        <charset val="134"/>
      </rPr>
      <t>（2016年出让金计提）；</t>
    </r>
    <r>
      <rPr>
        <sz val="10"/>
        <color rgb="FF0000FF"/>
        <rFont val="宋体"/>
        <charset val="134"/>
      </rPr>
      <t>2017年保障性安居工程资金1268万元</t>
    </r>
    <r>
      <rPr>
        <sz val="10"/>
        <color rgb="FFFF0000"/>
        <rFont val="宋体"/>
        <charset val="134"/>
      </rPr>
      <t>(2017年计提政府住房基金收入)</t>
    </r>
  </si>
  <si>
    <r>
      <rPr>
        <sz val="10"/>
        <color rgb="FFD422F4"/>
        <rFont val="宋体"/>
        <charset val="134"/>
      </rPr>
      <t>保障性安居工程-2300万元</t>
    </r>
    <r>
      <rPr>
        <sz val="10"/>
        <color rgb="FFFF0000"/>
        <rFont val="宋体"/>
        <charset val="134"/>
      </rPr>
      <t>(2018年计提政府住房基金收入1467万元,2019年计提政府住房基金收入1500万元).</t>
    </r>
    <r>
      <rPr>
        <sz val="10"/>
        <color rgb="FF0000FF"/>
        <rFont val="宋体"/>
        <charset val="134"/>
      </rPr>
      <t>计提政府住房基金收入超收数列入支出预算2513万元,</t>
    </r>
  </si>
  <si>
    <t xml:space="preserve">     住房改革支出</t>
  </si>
  <si>
    <t xml:space="preserve">       住房公积金</t>
  </si>
  <si>
    <t>十八、粮油物资储备支出</t>
  </si>
  <si>
    <t xml:space="preserve">     粮油事务</t>
  </si>
  <si>
    <t>粮食局补助工作经费27.9万（16名自收自支人员月工资36809元*12月=44.17万，养老医疗等保险44.17*26.3%=11.62万，合计55.79万*50%=27.9万）。</t>
  </si>
  <si>
    <t>粮食局补助工作经费45.55万（工资10名自收自支人员月工资42770元*12月=51.32万(含奖励性绩效)，养老医疗等保险51.32*26.8%=13.75万，合计65.07万*70%=45.55万）。</t>
  </si>
  <si>
    <r>
      <rPr>
        <sz val="10"/>
        <color rgb="FF0033CC"/>
        <rFont val="宋体"/>
        <charset val="134"/>
      </rPr>
      <t>粮食局补助工作经费54.18万【</t>
    </r>
    <r>
      <rPr>
        <sz val="10"/>
        <color rgb="FFFF0000"/>
        <rFont val="宋体"/>
        <charset val="134"/>
      </rPr>
      <t>工资20名自收自支人员月工资89657元*12月=107.58万(不含奖励性绩效)，奖励性绩效年17.85万元,养老医疗等保险107.58*26.8%=28.83万，合计154.26万*70%=107.98万,减人员预算已安排53.8万元,专项预算安排54.18万元</t>
    </r>
    <r>
      <rPr>
        <sz val="10"/>
        <rFont val="宋体"/>
        <charset val="134"/>
      </rPr>
      <t>】</t>
    </r>
    <r>
      <rPr>
        <sz val="10"/>
        <color rgb="FF0033CC"/>
        <rFont val="宋体"/>
        <charset val="134"/>
      </rPr>
      <t>。粮食局解决下属企业拖欠职工工资42万元</t>
    </r>
    <r>
      <rPr>
        <sz val="10"/>
        <rFont val="宋体"/>
        <charset val="134"/>
      </rPr>
      <t>（</t>
    </r>
    <r>
      <rPr>
        <sz val="10"/>
        <color rgb="FFC60ABD"/>
        <rFont val="宋体"/>
        <charset val="134"/>
      </rPr>
      <t>此款1.22日已拨付</t>
    </r>
    <r>
      <rPr>
        <sz val="10"/>
        <rFont val="宋体"/>
        <charset val="134"/>
      </rPr>
      <t>）</t>
    </r>
  </si>
  <si>
    <t xml:space="preserve">       其他粮油事务支出</t>
  </si>
  <si>
    <t>粮食局办理华怡饭店土地相关手续所需资金22.12万元,</t>
  </si>
  <si>
    <t>粮食局解决下属企业拖欠职工养老保险费65万元,</t>
  </si>
  <si>
    <t xml:space="preserve">    物资事务</t>
  </si>
  <si>
    <t xml:space="preserve">       仓库建设</t>
  </si>
  <si>
    <t xml:space="preserve">       其他物质事务支出</t>
  </si>
  <si>
    <t xml:space="preserve">    粮油储备</t>
  </si>
  <si>
    <t xml:space="preserve">       储备粮油补贴</t>
  </si>
  <si>
    <t xml:space="preserve">       储备粮(油)库建设</t>
  </si>
  <si>
    <t>冀财建（2013)516号仓库维修改造补助资金16万元,保财建（2013）275号仓库维修改造补助资金10万元,冀财建（2014）438号仓库维修专项资金63万元,</t>
  </si>
  <si>
    <t>十九、灾害防治及应急管理支出</t>
  </si>
  <si>
    <t>安监局租房-19万，</t>
  </si>
  <si>
    <t>应急局救灾物资采购经费40万元,</t>
  </si>
  <si>
    <t>地震群测群防经费7.03万（195名群防员*30元/月*12个月）。</t>
  </si>
  <si>
    <t xml:space="preserve">       其他地震事务</t>
  </si>
  <si>
    <r>
      <rPr>
        <sz val="10"/>
        <color rgb="FFD422F4"/>
        <rFont val="宋体"/>
        <charset val="134"/>
      </rPr>
      <t>国土局地环股项目-2000万元</t>
    </r>
    <r>
      <rPr>
        <sz val="10"/>
        <color rgb="FF0000FF"/>
        <rFont val="宋体"/>
        <charset val="134"/>
      </rPr>
      <t>【</t>
    </r>
    <r>
      <rPr>
        <sz val="10"/>
        <color rgb="FFFF0000"/>
        <rFont val="宋体"/>
        <charset val="134"/>
      </rPr>
      <t>使用生态功能区转移支付安排</t>
    </r>
    <r>
      <rPr>
        <sz val="10"/>
        <color rgb="FF0000FF"/>
        <rFont val="宋体"/>
        <charset val="134"/>
      </rPr>
      <t>】,</t>
    </r>
  </si>
  <si>
    <t>涞源镇暂借处置安置片区项目遗留问题所需资金228.5704万元偿还暂付款(梁县).城区办解决县城"7.21"迁建区征地遗留问题借款190.797万元偿还暂付款(梁县)..</t>
  </si>
  <si>
    <t>民政局救灾款县配套-50万元.</t>
  </si>
  <si>
    <t>二十、预备费</t>
  </si>
  <si>
    <t>偿还一般政府债券利息-325万元,</t>
  </si>
  <si>
    <t>2016年地方政府债券发行费和手续费-30.25万元,一般债券发行费及偿还政府一般债券付息服务费兑付服务费等-1万元,</t>
  </si>
  <si>
    <t>二十三、债务还本支出</t>
  </si>
  <si>
    <t xml:space="preserve">     地方政府一般债务还本支出</t>
  </si>
  <si>
    <t xml:space="preserve">       地方政府一般债券还本支出</t>
  </si>
  <si>
    <t>偿还2013年10月21日地方政府债券本金1000万元(此款由申请新增政府债券安排,不在此列),</t>
  </si>
  <si>
    <t>偿还2014年8月12日地方政府债券本金1200万元(此款由申请新增政府债券安排,不在此列),</t>
  </si>
  <si>
    <t xml:space="preserve">       地方政府向外国政府借款还本支出</t>
  </si>
  <si>
    <t xml:space="preserve">       地方政府向国际组织借款还本支出</t>
  </si>
  <si>
    <t>偿还世行贷款及国债转贷还本付息128万。</t>
  </si>
  <si>
    <t>偿还世行贷款及国债转贷还本付息5万。</t>
  </si>
  <si>
    <t>偿还世行贷款及国债转贷还本付息-5万。</t>
  </si>
  <si>
    <t xml:space="preserve">       地方政府其他一般债务还本支出</t>
  </si>
  <si>
    <t>二十四、其他支出</t>
  </si>
  <si>
    <t xml:space="preserve">    年初预留专项</t>
  </si>
  <si>
    <t>年初预留事业发展专项资金800万元.</t>
  </si>
  <si>
    <t>调减年初预留各项事业发展专项资金-3.91万元(调整至扶贫项目用于非贫困村农村饮水项目),</t>
  </si>
  <si>
    <t xml:space="preserve">    其他支出</t>
  </si>
  <si>
    <t xml:space="preserve">       其他支出</t>
  </si>
  <si>
    <t>收回存量资金安排继续使用项目资金3342.66万元.</t>
  </si>
  <si>
    <t>预留其他专项及存量资金等安排的项目支出1500万元.</t>
  </si>
  <si>
    <t xml:space="preserve">       地方政府向国际组织借款付息支出</t>
  </si>
  <si>
    <t xml:space="preserve">       地方政府其他一般债务付息支出</t>
  </si>
  <si>
    <t>二〇一九年调整财政一般预算上级专款收支简表（六）</t>
  </si>
  <si>
    <t xml:space="preserve">                                                　                               单位：万元</t>
  </si>
  <si>
    <t>支         出</t>
  </si>
  <si>
    <t>一般性转移支付收入</t>
  </si>
  <si>
    <t xml:space="preserve">    重点生态功能区转移支付收入</t>
  </si>
  <si>
    <t xml:space="preserve">    自然资源海洋气象等</t>
  </si>
  <si>
    <t>二〇一九年调整基金预算收支总表(七)</t>
  </si>
  <si>
    <t xml:space="preserve">     　                                                </t>
  </si>
  <si>
    <t xml:space="preserve"> 一、社保基金收入</t>
  </si>
  <si>
    <t>一、社会保障和就业</t>
  </si>
  <si>
    <t xml:space="preserve"> 二、 政府性基金收入</t>
  </si>
  <si>
    <t>其中：社保基金支出</t>
  </si>
  <si>
    <t>其中: 国有土地使用权出让收入</t>
  </si>
  <si>
    <t>三、城乡社区事务</t>
  </si>
  <si>
    <t xml:space="preserve">      土地出让业务费</t>
  </si>
  <si>
    <t>其中：征地和拆迁补偿支出</t>
  </si>
  <si>
    <t xml:space="preserve">      铁路建设费</t>
  </si>
  <si>
    <t xml:space="preserve">     国有土地收益基金支出</t>
  </si>
  <si>
    <t xml:space="preserve">      农业土地开发</t>
  </si>
  <si>
    <t xml:space="preserve">     土地开发支出</t>
  </si>
  <si>
    <t xml:space="preserve">      国有土地收益基金</t>
  </si>
  <si>
    <t xml:space="preserve">     棚户区改造支出</t>
  </si>
  <si>
    <t xml:space="preserve">      其他国有土地出让收入</t>
  </si>
  <si>
    <t xml:space="preserve">     城市公共设施支出</t>
  </si>
  <si>
    <t xml:space="preserve">      福利彩票公益金</t>
  </si>
  <si>
    <t xml:space="preserve">     污水处理费安排支出</t>
  </si>
  <si>
    <t xml:space="preserve">      体育彩票公益金</t>
  </si>
  <si>
    <t>五、其他支出</t>
  </si>
  <si>
    <t xml:space="preserve">      城市基础设施配套费</t>
  </si>
  <si>
    <t>其中：福利彩票公益金</t>
  </si>
  <si>
    <t xml:space="preserve">      污水处理费</t>
  </si>
  <si>
    <t xml:space="preserve">      其他政府性基金收入</t>
  </si>
  <si>
    <t>六、调出资金</t>
  </si>
  <si>
    <t>其中：土地出让金净收益</t>
  </si>
  <si>
    <t xml:space="preserve">      农业土地开发资金</t>
  </si>
  <si>
    <t xml:space="preserve">      其他国有土地出让金</t>
  </si>
  <si>
    <t>七、债务还本付息支出</t>
  </si>
  <si>
    <t>合    计</t>
  </si>
  <si>
    <t>2019年政府性基金预算收支表(八)</t>
  </si>
  <si>
    <t>收入</t>
  </si>
  <si>
    <t>支出</t>
  </si>
  <si>
    <r>
      <rPr>
        <b/>
        <sz val="12"/>
        <rFont val="宋体"/>
        <charset val="134"/>
      </rPr>
      <t>项</t>
    </r>
    <r>
      <rPr>
        <b/>
        <sz val="12"/>
        <rFont val="宋体"/>
        <charset val="134"/>
      </rPr>
      <t>目</t>
    </r>
  </si>
  <si>
    <t>上年决算（执行)数</t>
  </si>
  <si>
    <t>预算数为决算（执行）数%</t>
  </si>
  <si>
    <t>增减数</t>
  </si>
  <si>
    <t>一、农网还贷资金收入</t>
  </si>
  <si>
    <t>一、文化旅游体育与传媒支出</t>
  </si>
  <si>
    <t>二、海南省高等级公路车辆通行附加费收入</t>
  </si>
  <si>
    <t xml:space="preserve">   国家电影事业发展专项资金安排的支出</t>
  </si>
  <si>
    <t>三、港口建设费收入</t>
  </si>
  <si>
    <t xml:space="preserve">   旅游发展基金支出</t>
  </si>
  <si>
    <t>四、散装水泥专项资金收入</t>
  </si>
  <si>
    <t xml:space="preserve">   国家电影事业发展专项资金对应专项债务收入安排的支出</t>
  </si>
  <si>
    <t>五、新型墙体材料专项基金收入</t>
  </si>
  <si>
    <t>二、社会保障和就业支出</t>
  </si>
  <si>
    <t>六、新菜地开发建设基金收入</t>
  </si>
  <si>
    <t xml:space="preserve">    大中型水库移民后期扶持基金支出</t>
  </si>
  <si>
    <t>七、新增建设用地土地有偿使用费收入</t>
  </si>
  <si>
    <t xml:space="preserve">    小型水库移民扶助基金及对应专项债务收入安排的支出</t>
  </si>
  <si>
    <t>八、南水北调工程建设基金收入</t>
  </si>
  <si>
    <t>三、节能环保支出</t>
  </si>
  <si>
    <t>九、城市公用事业附加收入</t>
  </si>
  <si>
    <t xml:space="preserve">    可再生能源电价附加收入安排的支出</t>
  </si>
  <si>
    <t>十、国有土地收益基金收入</t>
  </si>
  <si>
    <t xml:space="preserve">    废弃电器电子产品处理基金支出</t>
  </si>
  <si>
    <t>十一、农业土地开发资金收入</t>
  </si>
  <si>
    <t>四、城乡社区支出</t>
  </si>
  <si>
    <t>十二、国有土地使用权出让收入</t>
  </si>
  <si>
    <t xml:space="preserve">    国有土地使用权出让收入及对应专项债务收入安排的支出</t>
  </si>
  <si>
    <t>十三、大中型水库库区基金收入</t>
  </si>
  <si>
    <t xml:space="preserve">    城市公用事业附加及对应专项债务收入安排的支出</t>
  </si>
  <si>
    <t>十四、彩票公益金收入</t>
  </si>
  <si>
    <t xml:space="preserve">    国有土地收益基金及对应专项债务收入安排的支出</t>
  </si>
  <si>
    <t>十五、城市基础设施配套费收入</t>
  </si>
  <si>
    <t xml:space="preserve">    农业土地开发资金安排的支出</t>
  </si>
  <si>
    <t>十六、小型水库移民扶助基金收入</t>
  </si>
  <si>
    <t xml:space="preserve">    新增建设用地有偿使用费及对应专项债务收入安排的支出</t>
  </si>
  <si>
    <t>十七、国家重大水利工程建设基金收入</t>
  </si>
  <si>
    <t xml:space="preserve">    城市基础设施配套费安排的支出</t>
  </si>
  <si>
    <t>十八、车辆通行费</t>
  </si>
  <si>
    <t xml:space="preserve">    污水处理费收入安排的支出</t>
  </si>
  <si>
    <t>十九、污水处理费收入</t>
  </si>
  <si>
    <t>五、农林水支出</t>
  </si>
  <si>
    <t>二十、彩票发行机构和彩票销售机构的业务费用</t>
  </si>
  <si>
    <t xml:space="preserve">    新菜地开发建设基金及对应专项债务收入安排的支出</t>
  </si>
  <si>
    <t>二十一、其他政府性基金收入</t>
  </si>
  <si>
    <t xml:space="preserve">    大中型水库库区基金及对应债务专著收入安排的支出</t>
  </si>
  <si>
    <t xml:space="preserve">    三峡水库库区基金支出</t>
  </si>
  <si>
    <t xml:space="preserve">    南水北调工程基金及对应专项债务收入安排的支出</t>
  </si>
  <si>
    <t xml:space="preserve">    国家重大水利工程建设基金及对应专项债务收入安排的支出</t>
  </si>
  <si>
    <t>六、交通运输支出</t>
  </si>
  <si>
    <t xml:space="preserve">    铁路运输</t>
  </si>
  <si>
    <t xml:space="preserve">    海南省高等级公路车辆通行附加费及对应专项债务收入安排的支出</t>
  </si>
  <si>
    <t xml:space="preserve">    车辆通行费及对应专项债务收入安排的支出</t>
  </si>
  <si>
    <t xml:space="preserve">    港口建设费及对应债务收入安排的支出</t>
  </si>
  <si>
    <t xml:space="preserve">    铁路建设基金支出</t>
  </si>
  <si>
    <t xml:space="preserve">    船舶油污损害赔偿基金支出</t>
  </si>
  <si>
    <t xml:space="preserve">    民航发展基金支出</t>
  </si>
  <si>
    <t>七、资源勘探信息等支出</t>
  </si>
  <si>
    <t xml:space="preserve">    散装水泥专项资金及对应专项债务收入安排的支出</t>
  </si>
  <si>
    <t xml:space="preserve">    新型墙体材料专项基金及对应专项债务收入安排的支出</t>
  </si>
  <si>
    <t xml:space="preserve">    农网还贷资金支出</t>
  </si>
  <si>
    <t>八、商业服务业等支出</t>
  </si>
  <si>
    <t xml:space="preserve">    旅游发展基金支出</t>
  </si>
  <si>
    <t>九、其他支出</t>
  </si>
  <si>
    <t xml:space="preserve">    其他政府性基金及对应专项债务收入安排的支出</t>
  </si>
  <si>
    <t xml:space="preserve">    彩票发行销售机构业务费安排的支出</t>
  </si>
  <si>
    <t xml:space="preserve">    彩票公益金及对应专项债务收入安排的支出</t>
  </si>
  <si>
    <t>十、债务付息支出</t>
  </si>
  <si>
    <t>十一、债务发行费用支出</t>
  </si>
  <si>
    <t>收入合计</t>
  </si>
  <si>
    <t>转移性收入</t>
  </si>
  <si>
    <t xml:space="preserve">  政府性基金转移收入</t>
  </si>
  <si>
    <t xml:space="preserve">  政府性基金转移支付</t>
  </si>
  <si>
    <t xml:space="preserve">    政府性基金补助收入</t>
  </si>
  <si>
    <t xml:space="preserve">    政府性基金补助支出</t>
  </si>
  <si>
    <t xml:space="preserve">    政府性基金上解收入</t>
  </si>
  <si>
    <t xml:space="preserve">    政府性基金上解支出</t>
  </si>
  <si>
    <t xml:space="preserve">  上年结余收入</t>
  </si>
  <si>
    <t xml:space="preserve"> 调出资金</t>
  </si>
  <si>
    <t xml:space="preserve">  调入资金</t>
  </si>
  <si>
    <t xml:space="preserve"> 年终结余</t>
  </si>
  <si>
    <t xml:space="preserve">    其中：地方政府性基金调入专项收入</t>
  </si>
  <si>
    <t>地方政府专项债务还本支出</t>
  </si>
  <si>
    <t xml:space="preserve">  地方政府专项债务收入</t>
  </si>
  <si>
    <r>
      <rPr>
        <sz val="11"/>
        <rFont val="宋体"/>
        <charset val="134"/>
      </rPr>
      <t xml:space="preserve"> </t>
    </r>
    <r>
      <rPr>
        <sz val="11"/>
        <rFont val="宋体"/>
        <charset val="134"/>
      </rPr>
      <t xml:space="preserve"> </t>
    </r>
    <r>
      <rPr>
        <sz val="11"/>
        <rFont val="宋体"/>
        <charset val="134"/>
      </rPr>
      <t>地方政府专项债券转贷收入</t>
    </r>
  </si>
  <si>
    <t>收入总计</t>
  </si>
  <si>
    <t>支出总计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</si>
</sst>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11">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
    <numFmt numFmtId="177" formatCode="_(* #,##0_);_(* \(#,##0\);_(* &quot;-&quot;_);_(@_)"/>
    <numFmt numFmtId="178" formatCode="0.00_ "/>
    <numFmt numFmtId="179" formatCode="0_ "/>
    <numFmt numFmtId="180" formatCode="0.00_);[Red]\(0.00\)"/>
    <numFmt numFmtId="181" formatCode="0_);[Red]\(0\)"/>
    <numFmt numFmtId="182" formatCode="0.0_ "/>
  </numFmts>
  <fonts count="122">
    <font>
      <sz val="12"/>
      <name val="宋体"/>
      <charset val="134"/>
    </font>
    <font>
      <b/>
      <sz val="12"/>
      <name val="宋体"/>
      <charset val="134"/>
    </font>
    <font>
      <b/>
      <sz val="16"/>
      <name val="黑体"/>
      <charset val="134"/>
    </font>
    <font>
      <sz val="12"/>
      <name val="黑体"/>
      <charset val="134"/>
    </font>
    <font>
      <b/>
      <sz val="14"/>
      <name val="宋体"/>
      <charset val="134"/>
    </font>
    <font>
      <sz val="11"/>
      <name val="宋体"/>
      <charset val="134"/>
    </font>
    <font>
      <b/>
      <sz val="11"/>
      <name val="宋体"/>
      <charset val="134"/>
    </font>
    <font>
      <sz val="10"/>
      <name val="宋体"/>
      <charset val="134"/>
    </font>
    <font>
      <sz val="11"/>
      <name val="宋体"/>
      <charset val="134"/>
      <scheme val="minor"/>
    </font>
    <font>
      <b/>
      <sz val="18"/>
      <name val="宋体"/>
      <charset val="134"/>
    </font>
    <font>
      <b/>
      <sz val="10"/>
      <name val="宋体"/>
      <charset val="134"/>
    </font>
    <font>
      <b/>
      <sz val="9"/>
      <name val="宋体"/>
      <charset val="134"/>
    </font>
    <font>
      <sz val="9"/>
      <name val="宋体"/>
      <charset val="134"/>
    </font>
    <font>
      <sz val="9"/>
      <color rgb="FFD422F4"/>
      <name val="宋体"/>
      <charset val="134"/>
    </font>
    <font>
      <sz val="9"/>
      <name val="仿宋_GB2312"/>
      <charset val="134"/>
    </font>
    <font>
      <sz val="9"/>
      <name val="宋体"/>
      <charset val="134"/>
      <scheme val="major"/>
    </font>
    <font>
      <b/>
      <sz val="9"/>
      <name val="仿宋_GB2312"/>
      <charset val="134"/>
    </font>
    <font>
      <sz val="10"/>
      <name val="宋体"/>
      <charset val="134"/>
      <scheme val="major"/>
    </font>
    <font>
      <b/>
      <sz val="16"/>
      <name val="宋体"/>
      <charset val="134"/>
    </font>
    <font>
      <b/>
      <sz val="10"/>
      <name val="宋体"/>
      <charset val="134"/>
      <scheme val="major"/>
    </font>
    <font>
      <b/>
      <sz val="10"/>
      <color indexed="10"/>
      <name val="宋体"/>
      <charset val="134"/>
    </font>
    <font>
      <sz val="10"/>
      <color indexed="10"/>
      <name val="宋体"/>
      <charset val="134"/>
    </font>
    <font>
      <sz val="10"/>
      <color rgb="FF0033CC"/>
      <name val="宋体"/>
      <charset val="134"/>
    </font>
    <font>
      <sz val="10"/>
      <color rgb="FF0000FF"/>
      <name val="宋体"/>
      <charset val="134"/>
    </font>
    <font>
      <sz val="10"/>
      <color indexed="62"/>
      <name val="宋体"/>
      <charset val="134"/>
    </font>
    <font>
      <sz val="9"/>
      <color indexed="12"/>
      <name val="仿宋"/>
      <charset val="134"/>
    </font>
    <font>
      <sz val="10"/>
      <color indexed="12"/>
      <name val="宋体"/>
      <charset val="134"/>
    </font>
    <font>
      <sz val="10"/>
      <color rgb="FF0000FF"/>
      <name val="宋体"/>
      <charset val="134"/>
      <scheme val="major"/>
    </font>
    <font>
      <sz val="10"/>
      <color rgb="FFD422F4"/>
      <name val="宋体"/>
      <charset val="134"/>
    </font>
    <font>
      <b/>
      <sz val="9"/>
      <name val="宋体"/>
      <charset val="134"/>
      <scheme val="major"/>
    </font>
    <font>
      <sz val="10"/>
      <color rgb="FFFF0000"/>
      <name val="宋体"/>
      <charset val="134"/>
    </font>
    <font>
      <sz val="9"/>
      <color rgb="FF0000FF"/>
      <name val="宋体"/>
      <charset val="134"/>
      <scheme val="major"/>
    </font>
    <font>
      <sz val="10"/>
      <color theme="8" tint="-0.249977111117893"/>
      <name val="宋体"/>
      <charset val="134"/>
    </font>
    <font>
      <sz val="10"/>
      <color rgb="FF0070C0"/>
      <name val="宋体"/>
      <charset val="134"/>
    </font>
    <font>
      <sz val="10"/>
      <color rgb="FF6600CC"/>
      <name val="宋体"/>
      <charset val="134"/>
    </font>
    <font>
      <sz val="10"/>
      <color theme="8"/>
      <name val="宋体"/>
      <charset val="134"/>
    </font>
    <font>
      <sz val="12"/>
      <color theme="1"/>
      <name val="仿宋_GB2312"/>
      <charset val="134"/>
    </font>
    <font>
      <b/>
      <sz val="10"/>
      <color rgb="FF0033CC"/>
      <name val="宋体"/>
      <charset val="134"/>
    </font>
    <font>
      <sz val="10"/>
      <color rgb="FF6600CC"/>
      <name val="宋体"/>
      <charset val="134"/>
      <scheme val="major"/>
    </font>
    <font>
      <sz val="10"/>
      <name val="仿宋"/>
      <charset val="134"/>
    </font>
    <font>
      <sz val="9"/>
      <name val="仿宋"/>
      <charset val="134"/>
    </font>
    <font>
      <sz val="10"/>
      <color theme="1"/>
      <name val="宋体"/>
      <charset val="134"/>
    </font>
    <font>
      <sz val="9"/>
      <color rgb="FF6600CC"/>
      <name val="仿宋_GB2312"/>
      <charset val="134"/>
    </font>
    <font>
      <sz val="9"/>
      <color indexed="17"/>
      <name val="仿宋"/>
      <charset val="134"/>
    </font>
    <font>
      <b/>
      <sz val="9"/>
      <color indexed="17"/>
      <name val="仿宋"/>
      <charset val="134"/>
    </font>
    <font>
      <sz val="10"/>
      <color indexed="20"/>
      <name val="宋体"/>
      <charset val="134"/>
    </font>
    <font>
      <sz val="9"/>
      <color rgb="FFD422F4"/>
      <name val="宋体"/>
      <charset val="134"/>
      <scheme val="major"/>
    </font>
    <font>
      <b/>
      <sz val="10"/>
      <color rgb="FF0000FF"/>
      <name val="宋体"/>
      <charset val="134"/>
      <scheme val="major"/>
    </font>
    <font>
      <sz val="10"/>
      <color rgb="FFFF0000"/>
      <name val="宋体"/>
      <charset val="134"/>
      <scheme val="major"/>
    </font>
    <font>
      <b/>
      <sz val="16"/>
      <name val="Times New Roman"/>
      <charset val="134"/>
    </font>
    <font>
      <sz val="10"/>
      <name val="Times New Roman"/>
      <charset val="134"/>
    </font>
    <font>
      <b/>
      <sz val="10"/>
      <name val="Times New Roman"/>
      <charset val="134"/>
    </font>
    <font>
      <sz val="8"/>
      <name val="宋体"/>
      <charset val="134"/>
    </font>
    <font>
      <sz val="10"/>
      <color indexed="8"/>
      <name val="宋体"/>
      <charset val="134"/>
    </font>
    <font>
      <sz val="10"/>
      <color indexed="8"/>
      <name val="Times New Roman"/>
      <charset val="134"/>
    </font>
    <font>
      <b/>
      <sz val="9"/>
      <name val="黑体"/>
      <charset val="134"/>
    </font>
    <font>
      <sz val="14"/>
      <name val="Times New Roman"/>
      <charset val="134"/>
    </font>
    <font>
      <sz val="14"/>
      <name val="楷体_GB2312"/>
      <charset val="134"/>
    </font>
    <font>
      <sz val="36"/>
      <name val="黑体"/>
      <charset val="134"/>
    </font>
    <font>
      <b/>
      <sz val="36"/>
      <name val="宋体"/>
      <charset val="134"/>
    </font>
    <font>
      <b/>
      <sz val="24"/>
      <name val="宋体"/>
      <charset val="134"/>
    </font>
    <font>
      <b/>
      <sz val="18"/>
      <name val="Times New Roman"/>
      <charset val="134"/>
    </font>
    <font>
      <sz val="12"/>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9"/>
      <name val="宋体"/>
      <charset val="134"/>
    </font>
    <font>
      <b/>
      <sz val="11"/>
      <color indexed="63"/>
      <name val="宋体"/>
      <charset val="134"/>
    </font>
    <font>
      <sz val="11"/>
      <color indexed="8"/>
      <name val="宋体"/>
      <charset val="134"/>
    </font>
    <font>
      <sz val="11"/>
      <color indexed="17"/>
      <name val="宋体"/>
      <charset val="134"/>
    </font>
    <font>
      <b/>
      <sz val="11"/>
      <color indexed="52"/>
      <name val="宋体"/>
      <charset val="134"/>
    </font>
    <font>
      <sz val="11"/>
      <color indexed="20"/>
      <name val="宋体"/>
      <charset val="134"/>
    </font>
    <font>
      <sz val="10"/>
      <name val="Helv"/>
      <charset val="134"/>
    </font>
    <font>
      <sz val="11"/>
      <color indexed="52"/>
      <name val="宋体"/>
      <charset val="134"/>
    </font>
    <font>
      <sz val="11"/>
      <color indexed="60"/>
      <name val="宋体"/>
      <charset val="134"/>
    </font>
    <font>
      <b/>
      <sz val="15"/>
      <color indexed="56"/>
      <name val="宋体"/>
      <charset val="134"/>
    </font>
    <font>
      <sz val="10"/>
      <color indexed="8"/>
      <name val="Arial"/>
      <charset val="134"/>
    </font>
    <font>
      <sz val="7"/>
      <name val="Small Fonts"/>
      <charset val="134"/>
    </font>
    <font>
      <sz val="10"/>
      <name val="MS Sans Serif"/>
      <charset val="134"/>
    </font>
    <font>
      <b/>
      <sz val="10"/>
      <name val="Arial"/>
      <charset val="134"/>
    </font>
    <font>
      <b/>
      <sz val="13"/>
      <color indexed="56"/>
      <name val="宋体"/>
      <charset val="134"/>
    </font>
    <font>
      <b/>
      <sz val="11"/>
      <color indexed="56"/>
      <name val="宋体"/>
      <charset val="134"/>
    </font>
    <font>
      <b/>
      <sz val="18"/>
      <color indexed="56"/>
      <name val="宋体"/>
      <charset val="134"/>
    </font>
    <font>
      <u/>
      <sz val="12"/>
      <color indexed="12"/>
      <name val="宋体"/>
      <charset val="134"/>
    </font>
    <font>
      <b/>
      <sz val="11"/>
      <color indexed="9"/>
      <name val="宋体"/>
      <charset val="134"/>
    </font>
    <font>
      <sz val="11"/>
      <color indexed="62"/>
      <name val="宋体"/>
      <charset val="134"/>
    </font>
    <font>
      <u/>
      <sz val="12"/>
      <color indexed="36"/>
      <name val="宋体"/>
      <charset val="134"/>
    </font>
    <font>
      <sz val="11"/>
      <color theme="1"/>
      <name val="宋体"/>
      <charset val="134"/>
      <scheme val="minor"/>
    </font>
    <font>
      <i/>
      <sz val="11"/>
      <color indexed="23"/>
      <name val="宋体"/>
      <charset val="134"/>
    </font>
    <font>
      <b/>
      <sz val="11"/>
      <color indexed="8"/>
      <name val="宋体"/>
      <charset val="134"/>
    </font>
    <font>
      <sz val="11"/>
      <color indexed="10"/>
      <name val="宋体"/>
      <charset val="134"/>
    </font>
    <font>
      <sz val="12"/>
      <name val="Times New Roman"/>
      <charset val="134"/>
    </font>
    <font>
      <sz val="10"/>
      <color rgb="FFCC00CC"/>
      <name val="宋体"/>
      <charset val="134"/>
    </font>
    <font>
      <sz val="10"/>
      <color indexed="17"/>
      <name val="宋体"/>
      <charset val="134"/>
    </font>
    <font>
      <sz val="10"/>
      <color rgb="FF008000"/>
      <name val="宋体"/>
      <charset val="134"/>
    </font>
    <font>
      <sz val="10"/>
      <color rgb="FF333399"/>
      <name val="宋体"/>
      <charset val="134"/>
    </font>
    <font>
      <sz val="9"/>
      <color indexed="10"/>
      <name val="仿宋"/>
      <charset val="134"/>
    </font>
    <font>
      <sz val="10"/>
      <color indexed="21"/>
      <name val="宋体"/>
      <charset val="134"/>
    </font>
    <font>
      <sz val="10"/>
      <color rgb="FF666699"/>
      <name val="宋体"/>
      <charset val="134"/>
    </font>
    <font>
      <sz val="10"/>
      <color rgb="FFC60ABD"/>
      <name val="宋体"/>
      <charset val="134"/>
    </font>
    <font>
      <sz val="10"/>
      <color rgb="FFCC3300"/>
      <name val="宋体"/>
      <charset val="134"/>
    </font>
    <font>
      <sz val="10"/>
      <color rgb="FF7030A0"/>
      <name val="宋体"/>
      <charset val="134"/>
    </font>
    <font>
      <vertAlign val="superscript"/>
      <sz val="9"/>
      <name val="宋体"/>
      <charset val="134"/>
    </font>
    <font>
      <b/>
      <sz val="9"/>
      <name val="Times New Roman"/>
      <charset val="134"/>
    </font>
    <font>
      <b/>
      <sz val="12"/>
      <name val="Times New Roman"/>
      <charset val="134"/>
    </font>
    <font>
      <sz val="9"/>
      <name val="宋体"/>
      <charset val="134"/>
    </font>
  </fonts>
  <fills count="59">
    <fill>
      <patternFill patternType="none"/>
    </fill>
    <fill>
      <patternFill patternType="gray125"/>
    </fill>
    <fill>
      <patternFill patternType="solid">
        <fgColor theme="0"/>
        <bgColor indexed="64"/>
      </patternFill>
    </fill>
    <fill>
      <patternFill patternType="mediumGray">
        <fgColor indexed="9"/>
      </patternFill>
    </fill>
    <fill>
      <patternFill patternType="solid">
        <fgColor indexed="9"/>
        <bgColor indexed="64"/>
      </patternFill>
    </fill>
    <fill>
      <patternFill patternType="solid">
        <fgColor indexed="22"/>
        <bgColor indexed="64"/>
      </patternFill>
    </fill>
    <fill>
      <patternFill patternType="solid">
        <fgColor theme="9" tint="0.6"/>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
      <patternFill patternType="solid">
        <fgColor indexed="29"/>
        <bgColor indexed="64"/>
      </patternFill>
    </fill>
    <fill>
      <patternFill patternType="solid">
        <fgColor indexed="31"/>
        <bgColor indexed="64"/>
      </patternFill>
    </fill>
    <fill>
      <patternFill patternType="solid">
        <fgColor indexed="42"/>
        <bgColor indexed="64"/>
      </patternFill>
    </fill>
    <fill>
      <patternFill patternType="solid">
        <fgColor indexed="45"/>
        <bgColor indexed="64"/>
      </patternFill>
    </fill>
    <fill>
      <patternFill patternType="solid">
        <fgColor indexed="46"/>
        <bgColor indexed="64"/>
      </patternFill>
    </fill>
    <fill>
      <patternFill patternType="solid">
        <fgColor indexed="49"/>
        <bgColor indexed="64"/>
      </patternFill>
    </fill>
    <fill>
      <patternFill patternType="solid">
        <fgColor indexed="43"/>
        <bgColor indexed="64"/>
      </patternFill>
    </fill>
    <fill>
      <patternFill patternType="solid">
        <fgColor indexed="27"/>
        <bgColor indexed="64"/>
      </patternFill>
    </fill>
    <fill>
      <patternFill patternType="solid">
        <fgColor indexed="36"/>
        <bgColor indexed="64"/>
      </patternFill>
    </fill>
    <fill>
      <patternFill patternType="solid">
        <fgColor indexed="30"/>
        <bgColor indexed="64"/>
      </patternFill>
    </fill>
    <fill>
      <patternFill patternType="solid">
        <fgColor indexed="53"/>
        <bgColor indexed="64"/>
      </patternFill>
    </fill>
    <fill>
      <patternFill patternType="solid">
        <fgColor indexed="11"/>
        <bgColor indexed="64"/>
      </patternFill>
    </fill>
    <fill>
      <patternFill patternType="solid">
        <fgColor indexed="47"/>
        <bgColor indexed="64"/>
      </patternFill>
    </fill>
    <fill>
      <patternFill patternType="solid">
        <fgColor indexed="62"/>
        <bgColor indexed="64"/>
      </patternFill>
    </fill>
    <fill>
      <patternFill patternType="solid">
        <fgColor indexed="10"/>
        <bgColor indexed="64"/>
      </patternFill>
    </fill>
    <fill>
      <patternFill patternType="solid">
        <fgColor indexed="44"/>
        <bgColor indexed="64"/>
      </patternFill>
    </fill>
    <fill>
      <patternFill patternType="solid">
        <fgColor indexed="51"/>
        <bgColor indexed="64"/>
      </patternFill>
    </fill>
    <fill>
      <patternFill patternType="solid">
        <fgColor indexed="52"/>
        <bgColor indexed="64"/>
      </patternFill>
    </fill>
    <fill>
      <patternFill patternType="solid">
        <fgColor indexed="26"/>
        <bgColor indexed="64"/>
      </patternFill>
    </fill>
    <fill>
      <patternFill patternType="solid">
        <fgColor indexed="55"/>
        <bgColor indexed="64"/>
      </patternFill>
    </fill>
    <fill>
      <patternFill patternType="solid">
        <fgColor indexed="57"/>
        <bgColor indexed="64"/>
      </patternFill>
    </fill>
  </fills>
  <borders count="65">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style="thin">
        <color auto="1"/>
      </left>
      <right/>
      <top/>
      <bottom style="thin">
        <color auto="1"/>
      </bottom>
      <diagonal/>
    </border>
    <border>
      <left/>
      <right/>
      <top/>
      <bottom style="thin">
        <color auto="1"/>
      </bottom>
      <diagonal/>
    </border>
    <border>
      <left style="thin">
        <color auto="1"/>
      </left>
      <right style="thin">
        <color auto="1"/>
      </right>
      <top style="thin">
        <color auto="1"/>
      </top>
      <bottom/>
      <diagonal/>
    </border>
    <border>
      <left style="thin">
        <color auto="1"/>
      </left>
      <right/>
      <top style="thin">
        <color auto="1"/>
      </top>
      <bottom/>
      <diagonal/>
    </border>
    <border>
      <left style="thin">
        <color indexed="8"/>
      </left>
      <right style="thin">
        <color indexed="8"/>
      </right>
      <top/>
      <bottom/>
      <diagonal/>
    </border>
    <border>
      <left style="medium">
        <color auto="1"/>
      </left>
      <right/>
      <top style="medium">
        <color auto="1"/>
      </top>
      <bottom style="thin">
        <color auto="1"/>
      </bottom>
      <diagonal/>
    </border>
    <border>
      <left/>
      <right/>
      <top style="medium">
        <color auto="1"/>
      </top>
      <bottom style="thin">
        <color auto="1"/>
      </bottom>
      <diagonal/>
    </border>
    <border>
      <left style="medium">
        <color auto="1"/>
      </left>
      <right/>
      <top style="thin">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bottom/>
      <diagonal/>
    </border>
    <border>
      <left style="medium">
        <color auto="1"/>
      </left>
      <right style="thin">
        <color auto="1"/>
      </right>
      <top/>
      <bottom style="thin">
        <color auto="1"/>
      </bottom>
      <diagonal/>
    </border>
    <border>
      <left style="medium">
        <color auto="1"/>
      </left>
      <right/>
      <top style="thin">
        <color auto="1"/>
      </top>
      <bottom style="medium">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right style="thin">
        <color auto="1"/>
      </right>
      <top style="medium">
        <color auto="1"/>
      </top>
      <bottom style="thin">
        <color auto="1"/>
      </bottom>
      <diagonal/>
    </border>
    <border>
      <left style="thin">
        <color auto="1"/>
      </left>
      <right/>
      <top style="medium">
        <color auto="1"/>
      </top>
      <bottom style="thin">
        <color auto="1"/>
      </bottom>
      <diagonal/>
    </border>
    <border>
      <left/>
      <right/>
      <top style="medium">
        <color auto="1"/>
      </top>
      <bottom/>
      <diagonal/>
    </border>
    <border>
      <left/>
      <right/>
      <top/>
      <bottom style="medium">
        <color auto="1"/>
      </bottom>
      <diagonal/>
    </border>
    <border>
      <left style="thin">
        <color auto="1"/>
      </left>
      <right style="medium">
        <color auto="1"/>
      </right>
      <top style="medium">
        <color auto="1"/>
      </top>
      <bottom/>
      <diagonal/>
    </border>
    <border>
      <left style="thin">
        <color auto="1"/>
      </left>
      <right style="medium">
        <color auto="1"/>
      </right>
      <top/>
      <bottom/>
      <diagonal/>
    </border>
    <border>
      <left style="thin">
        <color auto="1"/>
      </left>
      <right style="medium">
        <color auto="1"/>
      </right>
      <top/>
      <bottom style="thin">
        <color auto="1"/>
      </bottom>
      <diagonal/>
    </border>
    <border>
      <left style="thin">
        <color auto="1"/>
      </left>
      <right style="medium">
        <color auto="1"/>
      </right>
      <top style="thin">
        <color auto="1"/>
      </top>
      <bottom style="medium">
        <color auto="1"/>
      </bottom>
      <diagonal/>
    </border>
    <border>
      <left/>
      <right style="medium">
        <color auto="1"/>
      </right>
      <top style="medium">
        <color auto="1"/>
      </top>
      <bottom/>
      <diagonal/>
    </border>
    <border>
      <left/>
      <right style="medium">
        <color auto="1"/>
      </right>
      <top/>
      <bottom/>
      <diagonal/>
    </border>
    <border>
      <left/>
      <right style="medium">
        <color auto="1"/>
      </right>
      <top/>
      <bottom style="thin">
        <color auto="1"/>
      </bottom>
      <diagonal/>
    </border>
    <border>
      <left/>
      <right style="medium">
        <color auto="1"/>
      </right>
      <top style="thin">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right/>
      <top style="thin">
        <color auto="1"/>
      </top>
      <bottom/>
      <diagonal/>
    </border>
    <border>
      <left/>
      <right style="thin">
        <color auto="1"/>
      </right>
      <top/>
      <bottom style="thin">
        <color auto="1"/>
      </bottom>
      <diagonal/>
    </border>
    <border>
      <left/>
      <right style="thin">
        <color auto="1"/>
      </right>
      <top style="medium">
        <color auto="1"/>
      </top>
      <bottom/>
      <diagonal/>
    </border>
    <border>
      <left/>
      <right style="thin">
        <color auto="1"/>
      </right>
      <top style="thin">
        <color auto="1"/>
      </top>
      <bottom/>
      <diagonal/>
    </border>
    <border>
      <left style="thin">
        <color auto="1"/>
      </left>
      <right style="medium">
        <color auto="1"/>
      </right>
      <top style="medium">
        <color auto="1"/>
      </top>
      <bottom style="thin">
        <color auto="1"/>
      </bottom>
      <diagonal/>
    </border>
    <border>
      <left style="thin">
        <color auto="1"/>
      </left>
      <right style="medium">
        <color auto="1"/>
      </right>
      <top style="thin">
        <color auto="1"/>
      </top>
      <bottom style="thin">
        <color auto="1"/>
      </bottom>
      <diagonal/>
    </border>
    <border>
      <left/>
      <right style="thin">
        <color auto="1"/>
      </right>
      <top/>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right style="thin">
        <color auto="1"/>
      </right>
      <top/>
      <bottom style="medium">
        <color auto="1"/>
      </bottom>
      <diagonal/>
    </border>
    <border>
      <left style="thin">
        <color auto="1"/>
      </left>
      <right style="medium">
        <color auto="1"/>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double">
        <color indexed="63"/>
      </left>
      <right style="double">
        <color indexed="63"/>
      </right>
      <top style="double">
        <color indexed="63"/>
      </top>
      <bottom style="double">
        <color indexed="63"/>
      </bottom>
      <diagonal/>
    </border>
    <border>
      <left/>
      <right/>
      <top style="thin">
        <color indexed="62"/>
      </top>
      <bottom style="double">
        <color indexed="62"/>
      </bottom>
      <diagonal/>
    </border>
  </borders>
  <cellStyleXfs count="392">
    <xf numFmtId="0" fontId="0" fillId="0" borderId="0">
      <alignment vertical="center"/>
    </xf>
    <xf numFmtId="43" fontId="62" fillId="0" borderId="0" applyFont="0" applyFill="0" applyBorder="0" applyAlignment="0" applyProtection="0">
      <alignment vertical="center"/>
    </xf>
    <xf numFmtId="44" fontId="62" fillId="0" borderId="0" applyFont="0" applyFill="0" applyBorder="0" applyAlignment="0" applyProtection="0">
      <alignment vertical="center"/>
    </xf>
    <xf numFmtId="9" fontId="62" fillId="0" borderId="0" applyFont="0" applyFill="0" applyBorder="0" applyAlignment="0" applyProtection="0">
      <alignment vertical="center"/>
    </xf>
    <xf numFmtId="41" fontId="62" fillId="0" borderId="0" applyFont="0" applyFill="0" applyBorder="0" applyAlignment="0" applyProtection="0">
      <alignment vertical="center"/>
    </xf>
    <xf numFmtId="42" fontId="62" fillId="0" borderId="0" applyFont="0" applyFill="0" applyBorder="0" applyAlignment="0" applyProtection="0">
      <alignment vertical="center"/>
    </xf>
    <xf numFmtId="0" fontId="63"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2" fillId="7" borderId="48" applyNumberFormat="0" applyFont="0" applyAlignment="0" applyProtection="0">
      <alignment vertical="center"/>
    </xf>
    <xf numFmtId="0" fontId="65"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8" fillId="0" borderId="49" applyNumberFormat="0" applyFill="0" applyAlignment="0" applyProtection="0">
      <alignment vertical="center"/>
    </xf>
    <xf numFmtId="0" fontId="69" fillId="0" borderId="49" applyNumberFormat="0" applyFill="0" applyAlignment="0" applyProtection="0">
      <alignment vertical="center"/>
    </xf>
    <xf numFmtId="0" fontId="70" fillId="0" borderId="50" applyNumberFormat="0" applyFill="0" applyAlignment="0" applyProtection="0">
      <alignment vertical="center"/>
    </xf>
    <xf numFmtId="0" fontId="70" fillId="0" borderId="0" applyNumberFormat="0" applyFill="0" applyBorder="0" applyAlignment="0" applyProtection="0">
      <alignment vertical="center"/>
    </xf>
    <xf numFmtId="0" fontId="71" fillId="8" borderId="51" applyNumberFormat="0" applyAlignment="0" applyProtection="0">
      <alignment vertical="center"/>
    </xf>
    <xf numFmtId="0" fontId="72" fillId="9" borderId="52" applyNumberFormat="0" applyAlignment="0" applyProtection="0">
      <alignment vertical="center"/>
    </xf>
    <xf numFmtId="0" fontId="73" fillId="9" borderId="51" applyNumberFormat="0" applyAlignment="0" applyProtection="0">
      <alignment vertical="center"/>
    </xf>
    <xf numFmtId="0" fontId="74" fillId="10" borderId="53" applyNumberFormat="0" applyAlignment="0" applyProtection="0">
      <alignment vertical="center"/>
    </xf>
    <xf numFmtId="0" fontId="75" fillId="0" borderId="54" applyNumberFormat="0" applyFill="0" applyAlignment="0" applyProtection="0">
      <alignment vertical="center"/>
    </xf>
    <xf numFmtId="0" fontId="76" fillId="0" borderId="55" applyNumberFormat="0" applyFill="0" applyAlignment="0" applyProtection="0">
      <alignment vertical="center"/>
    </xf>
    <xf numFmtId="0" fontId="77" fillId="11" borderId="0" applyNumberFormat="0" applyBorder="0" applyAlignment="0" applyProtection="0">
      <alignment vertical="center"/>
    </xf>
    <xf numFmtId="0" fontId="78" fillId="12" borderId="0" applyNumberFormat="0" applyBorder="0" applyAlignment="0" applyProtection="0">
      <alignment vertical="center"/>
    </xf>
    <xf numFmtId="0" fontId="79" fillId="13" borderId="0" applyNumberFormat="0" applyBorder="0" applyAlignment="0" applyProtection="0">
      <alignment vertical="center"/>
    </xf>
    <xf numFmtId="0" fontId="80" fillId="14" borderId="0" applyNumberFormat="0" applyBorder="0" applyAlignment="0" applyProtection="0">
      <alignment vertical="center"/>
    </xf>
    <xf numFmtId="0" fontId="81" fillId="15" borderId="0" applyNumberFormat="0" applyBorder="0" applyAlignment="0" applyProtection="0">
      <alignment vertical="center"/>
    </xf>
    <xf numFmtId="0" fontId="81" fillId="16" borderId="0" applyNumberFormat="0" applyBorder="0" applyAlignment="0" applyProtection="0">
      <alignment vertical="center"/>
    </xf>
    <xf numFmtId="0" fontId="80" fillId="17" borderId="0" applyNumberFormat="0" applyBorder="0" applyAlignment="0" applyProtection="0">
      <alignment vertical="center"/>
    </xf>
    <xf numFmtId="0" fontId="80" fillId="18" borderId="0" applyNumberFormat="0" applyBorder="0" applyAlignment="0" applyProtection="0">
      <alignment vertical="center"/>
    </xf>
    <xf numFmtId="0" fontId="81" fillId="19" borderId="0" applyNumberFormat="0" applyBorder="0" applyAlignment="0" applyProtection="0">
      <alignment vertical="center"/>
    </xf>
    <xf numFmtId="0" fontId="81" fillId="20" borderId="0" applyNumberFormat="0" applyBorder="0" applyAlignment="0" applyProtection="0">
      <alignment vertical="center"/>
    </xf>
    <xf numFmtId="0" fontId="80" fillId="21" borderId="0" applyNumberFormat="0" applyBorder="0" applyAlignment="0" applyProtection="0">
      <alignment vertical="center"/>
    </xf>
    <xf numFmtId="0" fontId="80" fillId="22" borderId="0" applyNumberFormat="0" applyBorder="0" applyAlignment="0" applyProtection="0">
      <alignment vertical="center"/>
    </xf>
    <xf numFmtId="0" fontId="81" fillId="23" borderId="0" applyNumberFormat="0" applyBorder="0" applyAlignment="0" applyProtection="0">
      <alignment vertical="center"/>
    </xf>
    <xf numFmtId="0" fontId="81" fillId="24" borderId="0" applyNumberFormat="0" applyBorder="0" applyAlignment="0" applyProtection="0">
      <alignment vertical="center"/>
    </xf>
    <xf numFmtId="0" fontId="80" fillId="25" borderId="0" applyNumberFormat="0" applyBorder="0" applyAlignment="0" applyProtection="0">
      <alignment vertical="center"/>
    </xf>
    <xf numFmtId="0" fontId="80" fillId="26" borderId="0" applyNumberFormat="0" applyBorder="0" applyAlignment="0" applyProtection="0">
      <alignment vertical="center"/>
    </xf>
    <xf numFmtId="0" fontId="81" fillId="27" borderId="0" applyNumberFormat="0" applyBorder="0" applyAlignment="0" applyProtection="0">
      <alignment vertical="center"/>
    </xf>
    <xf numFmtId="0" fontId="81" fillId="28" borderId="0" applyNumberFormat="0" applyBorder="0" applyAlignment="0" applyProtection="0">
      <alignment vertical="center"/>
    </xf>
    <xf numFmtId="0" fontId="80" fillId="29" borderId="0" applyNumberFormat="0" applyBorder="0" applyAlignment="0" applyProtection="0">
      <alignment vertical="center"/>
    </xf>
    <xf numFmtId="0" fontId="80" fillId="30" borderId="0" applyNumberFormat="0" applyBorder="0" applyAlignment="0" applyProtection="0">
      <alignment vertical="center"/>
    </xf>
    <xf numFmtId="0" fontId="81" fillId="31" borderId="0" applyNumberFormat="0" applyBorder="0" applyAlignment="0" applyProtection="0">
      <alignment vertical="center"/>
    </xf>
    <xf numFmtId="0" fontId="81" fillId="32" borderId="0" applyNumberFormat="0" applyBorder="0" applyAlignment="0" applyProtection="0">
      <alignment vertical="center"/>
    </xf>
    <xf numFmtId="0" fontId="80" fillId="33" borderId="0" applyNumberFormat="0" applyBorder="0" applyAlignment="0" applyProtection="0">
      <alignment vertical="center"/>
    </xf>
    <xf numFmtId="0" fontId="80" fillId="34" borderId="0" applyNumberFormat="0" applyBorder="0" applyAlignment="0" applyProtection="0">
      <alignment vertical="center"/>
    </xf>
    <xf numFmtId="0" fontId="81" fillId="35" borderId="0" applyNumberFormat="0" applyBorder="0" applyAlignment="0" applyProtection="0">
      <alignment vertical="center"/>
    </xf>
    <xf numFmtId="0" fontId="81" fillId="36" borderId="0" applyNumberFormat="0" applyBorder="0" applyAlignment="0" applyProtection="0">
      <alignment vertical="center"/>
    </xf>
    <xf numFmtId="0" fontId="80" fillId="37" borderId="0" applyNumberFormat="0" applyBorder="0" applyAlignment="0" applyProtection="0">
      <alignment vertical="center"/>
    </xf>
    <xf numFmtId="0" fontId="82" fillId="38" borderId="0" applyNumberFormat="0" applyBorder="0" applyAlignment="0" applyProtection="0">
      <alignment vertical="center"/>
    </xf>
    <xf numFmtId="0" fontId="83" fillId="5" borderId="56" applyNumberFormat="0" applyAlignment="0" applyProtection="0">
      <alignment vertical="center"/>
    </xf>
    <xf numFmtId="0" fontId="84" fillId="39" borderId="0" applyNumberFormat="0" applyBorder="0" applyAlignment="0" applyProtection="0">
      <alignment vertical="center"/>
    </xf>
    <xf numFmtId="0" fontId="85" fillId="40" borderId="0" applyNumberFormat="0" applyBorder="0" applyAlignment="0" applyProtection="0">
      <alignment vertical="center"/>
    </xf>
    <xf numFmtId="0" fontId="86" fillId="5" borderId="57" applyNumberFormat="0" applyAlignment="0" applyProtection="0">
      <alignment vertical="center"/>
    </xf>
    <xf numFmtId="0" fontId="85" fillId="40" borderId="0" applyNumberFormat="0" applyBorder="0" applyAlignment="0" applyProtection="0">
      <alignment vertical="center"/>
    </xf>
    <xf numFmtId="0" fontId="85" fillId="40" borderId="0" applyNumberFormat="0" applyBorder="0" applyAlignment="0" applyProtection="0">
      <alignment vertical="center"/>
    </xf>
    <xf numFmtId="0" fontId="0" fillId="0" borderId="0"/>
    <xf numFmtId="0" fontId="82" fillId="38" borderId="0" applyNumberFormat="0" applyBorder="0" applyAlignment="0" applyProtection="0">
      <alignment vertical="center"/>
    </xf>
    <xf numFmtId="0" fontId="87" fillId="41" borderId="0" applyNumberFormat="0" applyBorder="0" applyAlignment="0" applyProtection="0">
      <alignment vertical="center"/>
    </xf>
    <xf numFmtId="0" fontId="0" fillId="0" borderId="0"/>
    <xf numFmtId="0" fontId="87" fillId="41" borderId="0" applyNumberFormat="0" applyBorder="0" applyAlignment="0" applyProtection="0">
      <alignment vertical="center"/>
    </xf>
    <xf numFmtId="0" fontId="87" fillId="41" borderId="0" applyNumberFormat="0" applyBorder="0" applyAlignment="0" applyProtection="0">
      <alignment vertical="center"/>
    </xf>
    <xf numFmtId="0" fontId="88" fillId="0" borderId="0"/>
    <xf numFmtId="0" fontId="85" fillId="40" borderId="0" applyNumberFormat="0" applyBorder="0" applyAlignment="0" applyProtection="0">
      <alignment vertical="center"/>
    </xf>
    <xf numFmtId="0" fontId="87" fillId="41" borderId="0" applyNumberFormat="0" applyBorder="0" applyAlignment="0" applyProtection="0">
      <alignment vertical="center"/>
    </xf>
    <xf numFmtId="0" fontId="0" fillId="0" borderId="0"/>
    <xf numFmtId="0" fontId="84" fillId="42" borderId="0" applyNumberFormat="0" applyBorder="0" applyAlignment="0" applyProtection="0">
      <alignment vertical="center"/>
    </xf>
    <xf numFmtId="0" fontId="84" fillId="40" borderId="0" applyNumberFormat="0" applyBorder="0" applyAlignment="0" applyProtection="0">
      <alignment vertical="center"/>
    </xf>
    <xf numFmtId="0" fontId="87" fillId="41" borderId="0" applyNumberFormat="0" applyBorder="0" applyAlignment="0" applyProtection="0">
      <alignment vertical="center"/>
    </xf>
    <xf numFmtId="0" fontId="82" fillId="43" borderId="0" applyNumberFormat="0" applyBorder="0" applyAlignment="0" applyProtection="0">
      <alignment vertical="center"/>
    </xf>
    <xf numFmtId="0" fontId="87" fillId="41" borderId="0" applyNumberFormat="0" applyBorder="0" applyAlignment="0" applyProtection="0">
      <alignment vertical="center"/>
    </xf>
    <xf numFmtId="0" fontId="89" fillId="0" borderId="58" applyNumberFormat="0" applyFill="0" applyAlignment="0" applyProtection="0">
      <alignment vertical="center"/>
    </xf>
    <xf numFmtId="0" fontId="85" fillId="40" borderId="0" applyNumberFormat="0" applyBorder="0" applyAlignment="0" applyProtection="0">
      <alignment vertical="center"/>
    </xf>
    <xf numFmtId="0" fontId="83" fillId="5" borderId="56" applyNumberFormat="0" applyAlignment="0" applyProtection="0">
      <alignment vertical="center"/>
    </xf>
    <xf numFmtId="0" fontId="87" fillId="41" borderId="0" applyNumberFormat="0" applyBorder="0" applyAlignment="0" applyProtection="0">
      <alignment vertical="center"/>
    </xf>
    <xf numFmtId="0" fontId="85" fillId="40" borderId="0" applyNumberFormat="0" applyBorder="0" applyAlignment="0" applyProtection="0">
      <alignment vertical="center"/>
    </xf>
    <xf numFmtId="0" fontId="83" fillId="5" borderId="56" applyNumberFormat="0" applyAlignment="0" applyProtection="0">
      <alignment vertical="center"/>
    </xf>
    <xf numFmtId="0" fontId="84" fillId="39" borderId="0" applyNumberFormat="0" applyBorder="0" applyAlignment="0" applyProtection="0">
      <alignment vertical="center"/>
    </xf>
    <xf numFmtId="0" fontId="86" fillId="5" borderId="57" applyNumberFormat="0" applyAlignment="0" applyProtection="0">
      <alignment vertical="center"/>
    </xf>
    <xf numFmtId="0" fontId="84" fillId="41" borderId="0" applyNumberFormat="0" applyBorder="0" applyAlignment="0" applyProtection="0">
      <alignment vertical="center"/>
    </xf>
    <xf numFmtId="0" fontId="86" fillId="5" borderId="57" applyNumberFormat="0" applyAlignment="0" applyProtection="0">
      <alignment vertical="center"/>
    </xf>
    <xf numFmtId="0" fontId="87" fillId="41" borderId="0" applyNumberFormat="0" applyBorder="0" applyAlignment="0" applyProtection="0">
      <alignment vertical="center"/>
    </xf>
    <xf numFmtId="0" fontId="84" fillId="40" borderId="0" applyNumberFormat="0" applyBorder="0" applyAlignment="0" applyProtection="0">
      <alignment vertical="center"/>
    </xf>
    <xf numFmtId="0" fontId="90" fillId="44" borderId="0" applyNumberFormat="0" applyBorder="0" applyAlignment="0" applyProtection="0">
      <alignment vertical="center"/>
    </xf>
    <xf numFmtId="0" fontId="84" fillId="45" borderId="0" applyNumberFormat="0" applyBorder="0" applyAlignment="0" applyProtection="0">
      <alignment vertical="center"/>
    </xf>
    <xf numFmtId="0" fontId="84" fillId="41" borderId="0" applyNumberFormat="0" applyBorder="0" applyAlignment="0" applyProtection="0">
      <alignment vertical="center"/>
    </xf>
    <xf numFmtId="0" fontId="84" fillId="39" borderId="0" applyNumberFormat="0" applyBorder="0" applyAlignment="0" applyProtection="0">
      <alignment vertical="center"/>
    </xf>
    <xf numFmtId="0" fontId="84" fillId="39" borderId="0" applyNumberFormat="0" applyBorder="0" applyAlignment="0" applyProtection="0">
      <alignment vertical="center"/>
    </xf>
    <xf numFmtId="0" fontId="85" fillId="40" borderId="0" applyNumberFormat="0" applyBorder="0" applyAlignment="0" applyProtection="0">
      <alignment vertical="center"/>
    </xf>
    <xf numFmtId="0" fontId="84" fillId="41" borderId="0" applyNumberFormat="0" applyBorder="0" applyAlignment="0" applyProtection="0">
      <alignment vertical="center"/>
    </xf>
    <xf numFmtId="0" fontId="84" fillId="41" borderId="0" applyNumberFormat="0" applyBorder="0" applyAlignment="0" applyProtection="0">
      <alignment vertical="center"/>
    </xf>
    <xf numFmtId="0" fontId="84" fillId="40" borderId="0" applyNumberFormat="0" applyBorder="0" applyAlignment="0" applyProtection="0">
      <alignment vertical="center"/>
    </xf>
    <xf numFmtId="0" fontId="82" fillId="46" borderId="0" applyNumberFormat="0" applyBorder="0" applyAlignment="0" applyProtection="0">
      <alignment vertical="center"/>
    </xf>
    <xf numFmtId="0" fontId="84" fillId="40" borderId="0" applyNumberFormat="0" applyBorder="0" applyAlignment="0" applyProtection="0">
      <alignment vertical="center"/>
    </xf>
    <xf numFmtId="0" fontId="82" fillId="47" borderId="0" applyNumberFormat="0" applyBorder="0" applyAlignment="0" applyProtection="0">
      <alignment vertical="center"/>
    </xf>
    <xf numFmtId="0" fontId="82" fillId="48" borderId="0" applyNumberFormat="0" applyBorder="0" applyAlignment="0" applyProtection="0">
      <alignment vertical="center"/>
    </xf>
    <xf numFmtId="0" fontId="84" fillId="42" borderId="0" applyNumberFormat="0" applyBorder="0" applyAlignment="0" applyProtection="0">
      <alignment vertical="center"/>
    </xf>
    <xf numFmtId="0" fontId="0" fillId="0" borderId="0">
      <alignment vertical="center"/>
    </xf>
    <xf numFmtId="0" fontId="85" fillId="40" borderId="0" applyNumberFormat="0" applyBorder="0" applyAlignment="0" applyProtection="0">
      <alignment vertical="center"/>
    </xf>
    <xf numFmtId="0" fontId="84" fillId="42" borderId="0" applyNumberFormat="0" applyBorder="0" applyAlignment="0" applyProtection="0">
      <alignment vertical="center"/>
    </xf>
    <xf numFmtId="0" fontId="0" fillId="0" borderId="0"/>
    <xf numFmtId="0" fontId="84" fillId="42" borderId="0" applyNumberFormat="0" applyBorder="0" applyAlignment="0" applyProtection="0">
      <alignment vertical="center"/>
    </xf>
    <xf numFmtId="0" fontId="82" fillId="38" borderId="0" applyNumberFormat="0" applyBorder="0" applyAlignment="0" applyProtection="0">
      <alignment vertical="center"/>
    </xf>
    <xf numFmtId="0" fontId="0" fillId="0" borderId="0"/>
    <xf numFmtId="0" fontId="84" fillId="0" borderId="0">
      <alignment vertical="center"/>
    </xf>
    <xf numFmtId="0" fontId="84" fillId="45" borderId="0" applyNumberFormat="0" applyBorder="0" applyAlignment="0" applyProtection="0">
      <alignment vertical="center"/>
    </xf>
    <xf numFmtId="0" fontId="87" fillId="41" borderId="0" applyNumberFormat="0" applyBorder="0" applyAlignment="0" applyProtection="0">
      <alignment vertical="center"/>
    </xf>
    <xf numFmtId="0" fontId="84" fillId="45" borderId="0" applyNumberFormat="0" applyBorder="0" applyAlignment="0" applyProtection="0">
      <alignment vertical="center"/>
    </xf>
    <xf numFmtId="0" fontId="82" fillId="49" borderId="0" applyNumberFormat="0" applyBorder="0" applyAlignment="0" applyProtection="0">
      <alignment vertical="center"/>
    </xf>
    <xf numFmtId="0" fontId="84" fillId="50" borderId="0" applyNumberFormat="0" applyBorder="0" applyAlignment="0" applyProtection="0">
      <alignment vertical="center"/>
    </xf>
    <xf numFmtId="0" fontId="84" fillId="50" borderId="0" applyNumberFormat="0" applyBorder="0" applyAlignment="0" applyProtection="0">
      <alignment vertical="center"/>
    </xf>
    <xf numFmtId="0" fontId="85" fillId="40" borderId="0" applyNumberFormat="0" applyBorder="0" applyAlignment="0" applyProtection="0">
      <alignment vertical="center"/>
    </xf>
    <xf numFmtId="0" fontId="84" fillId="50" borderId="0" applyNumberFormat="0" applyBorder="0" applyAlignment="0" applyProtection="0">
      <alignment vertical="center"/>
    </xf>
    <xf numFmtId="0" fontId="82" fillId="46" borderId="0" applyNumberFormat="0" applyBorder="0" applyAlignment="0" applyProtection="0">
      <alignment vertical="center"/>
    </xf>
    <xf numFmtId="0" fontId="84" fillId="42" borderId="0" applyNumberFormat="0" applyBorder="0" applyAlignment="0" applyProtection="0">
      <alignment vertical="center"/>
    </xf>
    <xf numFmtId="0" fontId="90" fillId="44" borderId="0" applyNumberFormat="0" applyBorder="0" applyAlignment="0" applyProtection="0">
      <alignment vertical="center"/>
    </xf>
    <xf numFmtId="0" fontId="84" fillId="45" borderId="0" applyNumberFormat="0" applyBorder="0" applyAlignment="0" applyProtection="0">
      <alignment vertical="center"/>
    </xf>
    <xf numFmtId="0" fontId="90" fillId="44" borderId="0" applyNumberFormat="0" applyBorder="0" applyAlignment="0" applyProtection="0">
      <alignment vertical="center"/>
    </xf>
    <xf numFmtId="0" fontId="82" fillId="51" borderId="0" applyNumberFormat="0" applyBorder="0" applyAlignment="0" applyProtection="0">
      <alignment vertical="center"/>
    </xf>
    <xf numFmtId="0" fontId="84" fillId="50" borderId="0" applyNumberFormat="0" applyBorder="0" applyAlignment="0" applyProtection="0">
      <alignment vertical="center"/>
    </xf>
    <xf numFmtId="0" fontId="82" fillId="52" borderId="0" applyNumberFormat="0" applyBorder="0" applyAlignment="0" applyProtection="0">
      <alignment vertical="center"/>
    </xf>
    <xf numFmtId="0" fontId="84" fillId="53" borderId="0" applyNumberFormat="0" applyBorder="0" applyAlignment="0" applyProtection="0">
      <alignment vertical="center"/>
    </xf>
    <xf numFmtId="0" fontId="84" fillId="53" borderId="0" applyNumberFormat="0" applyBorder="0" applyAlignment="0" applyProtection="0">
      <alignment vertical="center"/>
    </xf>
    <xf numFmtId="0" fontId="84" fillId="53" borderId="0" applyNumberFormat="0" applyBorder="0" applyAlignment="0" applyProtection="0">
      <alignment vertical="center"/>
    </xf>
    <xf numFmtId="0" fontId="84" fillId="38" borderId="0" applyNumberFormat="0" applyBorder="0" applyAlignment="0" applyProtection="0">
      <alignment vertical="center"/>
    </xf>
    <xf numFmtId="0" fontId="87" fillId="41" borderId="0" applyNumberFormat="0" applyBorder="0" applyAlignment="0" applyProtection="0">
      <alignment vertical="center"/>
    </xf>
    <xf numFmtId="0" fontId="84" fillId="38" borderId="0" applyNumberFormat="0" applyBorder="0" applyAlignment="0" applyProtection="0">
      <alignment vertical="center"/>
    </xf>
    <xf numFmtId="0" fontId="84" fillId="38" borderId="0" applyNumberFormat="0" applyBorder="0" applyAlignment="0" applyProtection="0">
      <alignment vertical="center"/>
    </xf>
    <xf numFmtId="0" fontId="87" fillId="41" borderId="0" applyNumberFormat="0" applyBorder="0" applyAlignment="0" applyProtection="0">
      <alignment vertical="center"/>
    </xf>
    <xf numFmtId="0" fontId="84" fillId="49" borderId="0" applyNumberFormat="0" applyBorder="0" applyAlignment="0" applyProtection="0">
      <alignment vertical="center"/>
    </xf>
    <xf numFmtId="0" fontId="84" fillId="49" borderId="0" applyNumberFormat="0" applyBorder="0" applyAlignment="0" applyProtection="0">
      <alignment vertical="center"/>
    </xf>
    <xf numFmtId="0" fontId="84" fillId="49" borderId="0" applyNumberFormat="0" applyBorder="0" applyAlignment="0" applyProtection="0">
      <alignment vertical="center"/>
    </xf>
    <xf numFmtId="0" fontId="84" fillId="42" borderId="0" applyNumberFormat="0" applyBorder="0" applyAlignment="0" applyProtection="0">
      <alignment vertical="center"/>
    </xf>
    <xf numFmtId="0" fontId="84" fillId="42" borderId="0" applyNumberFormat="0" applyBorder="0" applyAlignment="0" applyProtection="0">
      <alignment vertical="center"/>
    </xf>
    <xf numFmtId="0" fontId="84" fillId="53" borderId="0" applyNumberFormat="0" applyBorder="0" applyAlignment="0" applyProtection="0">
      <alignment vertical="center"/>
    </xf>
    <xf numFmtId="0" fontId="84" fillId="53" borderId="0" applyNumberFormat="0" applyBorder="0" applyAlignment="0" applyProtection="0">
      <alignment vertical="center"/>
    </xf>
    <xf numFmtId="0" fontId="84" fillId="53" borderId="0" applyNumberFormat="0" applyBorder="0" applyAlignment="0" applyProtection="0">
      <alignment vertical="center"/>
    </xf>
    <xf numFmtId="0" fontId="85" fillId="40" borderId="0" applyNumberFormat="0" applyBorder="0" applyAlignment="0" applyProtection="0">
      <alignment vertical="center"/>
    </xf>
    <xf numFmtId="0" fontId="84" fillId="54" borderId="0" applyNumberFormat="0" applyBorder="0" applyAlignment="0" applyProtection="0">
      <alignment vertical="center"/>
    </xf>
    <xf numFmtId="0" fontId="84" fillId="54" borderId="0" applyNumberFormat="0" applyBorder="0" applyAlignment="0" applyProtection="0">
      <alignment vertical="center"/>
    </xf>
    <xf numFmtId="0" fontId="84" fillId="54" borderId="0" applyNumberFormat="0" applyBorder="0" applyAlignment="0" applyProtection="0">
      <alignment vertical="center"/>
    </xf>
    <xf numFmtId="0" fontId="84" fillId="53" borderId="0" applyNumberFormat="0" applyBorder="0" applyAlignment="0" applyProtection="0">
      <alignment vertical="center"/>
    </xf>
    <xf numFmtId="0" fontId="84" fillId="38" borderId="0" applyNumberFormat="0" applyBorder="0" applyAlignment="0" applyProtection="0">
      <alignment vertical="center"/>
    </xf>
    <xf numFmtId="0" fontId="85" fillId="40" borderId="0" applyNumberFormat="0" applyBorder="0" applyAlignment="0" applyProtection="0">
      <alignment vertical="center"/>
    </xf>
    <xf numFmtId="0" fontId="84" fillId="49" borderId="0" applyNumberFormat="0" applyBorder="0" applyAlignment="0" applyProtection="0">
      <alignment vertical="center"/>
    </xf>
    <xf numFmtId="0" fontId="84" fillId="42" borderId="0" applyNumberFormat="0" applyBorder="0" applyAlignment="0" applyProtection="0">
      <alignment vertical="center"/>
    </xf>
    <xf numFmtId="0" fontId="84" fillId="53" borderId="0" applyNumberFormat="0" applyBorder="0" applyAlignment="0" applyProtection="0">
      <alignment vertical="center"/>
    </xf>
    <xf numFmtId="0" fontId="5" fillId="0" borderId="3">
      <alignment horizontal="distributed" vertical="center" wrapText="1"/>
    </xf>
    <xf numFmtId="0" fontId="84" fillId="54" borderId="0" applyNumberFormat="0" applyBorder="0" applyAlignment="0" applyProtection="0">
      <alignment vertical="center"/>
    </xf>
    <xf numFmtId="0" fontId="82" fillId="47" borderId="0" applyNumberFormat="0" applyBorder="0" applyAlignment="0" applyProtection="0">
      <alignment vertical="center"/>
    </xf>
    <xf numFmtId="0" fontId="85" fillId="40" borderId="0" applyNumberFormat="0" applyBorder="0" applyAlignment="0" applyProtection="0">
      <alignment vertical="center"/>
    </xf>
    <xf numFmtId="0" fontId="82" fillId="47" borderId="0" applyNumberFormat="0" applyBorder="0" applyAlignment="0" applyProtection="0">
      <alignment vertical="center"/>
    </xf>
    <xf numFmtId="0" fontId="82" fillId="38" borderId="0" applyNumberFormat="0" applyBorder="0" applyAlignment="0" applyProtection="0">
      <alignment vertical="center"/>
    </xf>
    <xf numFmtId="0" fontId="0" fillId="0" borderId="0"/>
    <xf numFmtId="0" fontId="82" fillId="49" borderId="0" applyNumberFormat="0" applyBorder="0" applyAlignment="0" applyProtection="0">
      <alignment vertical="center"/>
    </xf>
    <xf numFmtId="0" fontId="82" fillId="49" borderId="0" applyNumberFormat="0" applyBorder="0" applyAlignment="0" applyProtection="0">
      <alignment vertical="center"/>
    </xf>
    <xf numFmtId="0" fontId="85" fillId="40" borderId="0" applyNumberFormat="0" applyBorder="0" applyAlignment="0" applyProtection="0">
      <alignment vertical="center"/>
    </xf>
    <xf numFmtId="0" fontId="82" fillId="46" borderId="0" applyNumberFormat="0" applyBorder="0" applyAlignment="0" applyProtection="0">
      <alignment vertical="center"/>
    </xf>
    <xf numFmtId="0" fontId="87" fillId="41" borderId="0" applyNumberFormat="0" applyBorder="0" applyAlignment="0" applyProtection="0">
      <alignment vertical="center"/>
    </xf>
    <xf numFmtId="0" fontId="85" fillId="40" borderId="0" applyNumberFormat="0" applyBorder="0" applyAlignment="0" applyProtection="0">
      <alignment vertical="center"/>
    </xf>
    <xf numFmtId="0" fontId="82" fillId="46" borderId="0" applyNumberFormat="0" applyBorder="0" applyAlignment="0" applyProtection="0">
      <alignment vertical="center"/>
    </xf>
    <xf numFmtId="0" fontId="82" fillId="43" borderId="0" applyNumberFormat="0" applyBorder="0" applyAlignment="0" applyProtection="0">
      <alignment vertical="center"/>
    </xf>
    <xf numFmtId="0" fontId="87" fillId="41" borderId="0" applyNumberFormat="0" applyBorder="0" applyAlignment="0" applyProtection="0">
      <alignment vertical="center"/>
    </xf>
    <xf numFmtId="0" fontId="82" fillId="43" borderId="0" applyNumberFormat="0" applyBorder="0" applyAlignment="0" applyProtection="0">
      <alignment vertical="center"/>
    </xf>
    <xf numFmtId="0" fontId="82" fillId="43" borderId="0" applyNumberFormat="0" applyBorder="0" applyAlignment="0" applyProtection="0">
      <alignment vertical="center"/>
    </xf>
    <xf numFmtId="0" fontId="85" fillId="40" borderId="0" applyNumberFormat="0" applyBorder="0" applyAlignment="0" applyProtection="0">
      <alignment vertical="center"/>
    </xf>
    <xf numFmtId="0" fontId="82" fillId="55" borderId="0" applyNumberFormat="0" applyBorder="0" applyAlignment="0" applyProtection="0">
      <alignment vertical="center"/>
    </xf>
    <xf numFmtId="0" fontId="85" fillId="40" borderId="0" applyNumberFormat="0" applyBorder="0" applyAlignment="0" applyProtection="0">
      <alignment vertical="center"/>
    </xf>
    <xf numFmtId="0" fontId="82" fillId="55" borderId="0" applyNumberFormat="0" applyBorder="0" applyAlignment="0" applyProtection="0">
      <alignment vertical="center"/>
    </xf>
    <xf numFmtId="0" fontId="82" fillId="55" borderId="0" applyNumberFormat="0" applyBorder="0" applyAlignment="0" applyProtection="0">
      <alignment vertical="center"/>
    </xf>
    <xf numFmtId="0" fontId="85" fillId="40" borderId="0" applyNumberFormat="0" applyBorder="0" applyAlignment="0" applyProtection="0">
      <alignment vertical="center"/>
    </xf>
    <xf numFmtId="0" fontId="82" fillId="47" borderId="0" applyNumberFormat="0" applyBorder="0" applyAlignment="0" applyProtection="0">
      <alignment vertical="center"/>
    </xf>
    <xf numFmtId="0" fontId="82" fillId="49" borderId="0" applyNumberFormat="0" applyBorder="0" applyAlignment="0" applyProtection="0">
      <alignment vertical="center"/>
    </xf>
    <xf numFmtId="0" fontId="82" fillId="46" borderId="0" applyNumberFormat="0" applyBorder="0" applyAlignment="0" applyProtection="0">
      <alignment vertical="center"/>
    </xf>
    <xf numFmtId="0" fontId="91" fillId="0" borderId="59" applyNumberFormat="0" applyFill="0" applyAlignment="0" applyProtection="0">
      <alignment vertical="center"/>
    </xf>
    <xf numFmtId="0" fontId="82" fillId="43" borderId="0" applyNumberFormat="0" applyBorder="0" applyAlignment="0" applyProtection="0">
      <alignment vertical="center"/>
    </xf>
    <xf numFmtId="0" fontId="91" fillId="0" borderId="59" applyNumberFormat="0" applyFill="0" applyAlignment="0" applyProtection="0">
      <alignment vertical="center"/>
    </xf>
    <xf numFmtId="0" fontId="82" fillId="55" borderId="0" applyNumberFormat="0" applyBorder="0" applyAlignment="0" applyProtection="0">
      <alignment vertical="center"/>
    </xf>
    <xf numFmtId="0" fontId="87" fillId="41" borderId="0" applyNumberFormat="0" applyBorder="0" applyAlignment="0" applyProtection="0">
      <alignment vertical="center"/>
    </xf>
    <xf numFmtId="0" fontId="92" fillId="0" borderId="0" applyNumberFormat="0" applyFill="0" applyBorder="0" applyAlignment="0" applyProtection="0">
      <alignment vertical="top"/>
    </xf>
    <xf numFmtId="0" fontId="87" fillId="41" borderId="0" applyNumberFormat="0" applyBorder="0" applyAlignment="0" applyProtection="0">
      <alignment vertical="center"/>
    </xf>
    <xf numFmtId="37" fontId="93" fillId="0" borderId="0"/>
    <xf numFmtId="0" fontId="94" fillId="0" borderId="0"/>
    <xf numFmtId="9" fontId="0" fillId="0" borderId="0" applyFont="0" applyFill="0" applyBorder="0" applyAlignment="0" applyProtection="0"/>
    <xf numFmtId="0" fontId="85" fillId="40" borderId="0" applyNumberFormat="0" applyBorder="0" applyAlignment="0" applyProtection="0">
      <alignment vertical="center"/>
    </xf>
    <xf numFmtId="0" fontId="95" fillId="0" borderId="0" applyNumberFormat="0" applyFill="0" applyBorder="0" applyAlignment="0" applyProtection="0"/>
    <xf numFmtId="9" fontId="0" fillId="0" borderId="0" applyFont="0" applyFill="0" applyBorder="0" applyAlignment="0" applyProtection="0">
      <alignment vertical="center"/>
    </xf>
    <xf numFmtId="0" fontId="87" fillId="41" borderId="0" applyNumberFormat="0" applyBorder="0" applyAlignment="0" applyProtection="0">
      <alignment vertical="center"/>
    </xf>
    <xf numFmtId="9" fontId="0" fillId="0" borderId="0" applyFont="0" applyFill="0" applyBorder="0" applyAlignment="0" applyProtection="0">
      <alignment vertical="center"/>
    </xf>
    <xf numFmtId="9" fontId="0" fillId="0" borderId="0" applyFont="0" applyFill="0" applyBorder="0" applyAlignment="0" applyProtection="0">
      <alignment vertical="center"/>
    </xf>
    <xf numFmtId="0" fontId="96" fillId="0" borderId="60" applyNumberFormat="0" applyFill="0" applyAlignment="0" applyProtection="0">
      <alignment vertical="center"/>
    </xf>
    <xf numFmtId="0" fontId="87" fillId="41" borderId="0" applyNumberFormat="0" applyBorder="0" applyAlignment="0" applyProtection="0">
      <alignment vertical="center"/>
    </xf>
    <xf numFmtId="0" fontId="96" fillId="0" borderId="60" applyNumberFormat="0" applyFill="0" applyAlignment="0" applyProtection="0">
      <alignment vertical="center"/>
    </xf>
    <xf numFmtId="0" fontId="97" fillId="0" borderId="61" applyNumberFormat="0" applyFill="0" applyAlignment="0" applyProtection="0">
      <alignment vertical="center"/>
    </xf>
    <xf numFmtId="0" fontId="97" fillId="0" borderId="61" applyNumberFormat="0" applyFill="0" applyAlignment="0" applyProtection="0">
      <alignment vertical="center"/>
    </xf>
    <xf numFmtId="0" fontId="97" fillId="0" borderId="0" applyNumberFormat="0" applyFill="0" applyBorder="0" applyAlignment="0" applyProtection="0">
      <alignment vertical="center"/>
    </xf>
    <xf numFmtId="0" fontId="87" fillId="41" borderId="0" applyNumberFormat="0" applyBorder="0" applyAlignment="0" applyProtection="0">
      <alignment vertical="center"/>
    </xf>
    <xf numFmtId="0" fontId="97" fillId="0" borderId="0" applyNumberFormat="0" applyFill="0" applyBorder="0" applyAlignment="0" applyProtection="0">
      <alignment vertical="center"/>
    </xf>
    <xf numFmtId="0" fontId="98" fillId="0" borderId="0" applyNumberFormat="0" applyFill="0" applyBorder="0" applyAlignment="0" applyProtection="0">
      <alignment vertical="center"/>
    </xf>
    <xf numFmtId="0" fontId="98" fillId="0" borderId="0" applyNumberFormat="0" applyFill="0" applyBorder="0" applyAlignment="0" applyProtection="0">
      <alignment vertical="center"/>
    </xf>
    <xf numFmtId="0" fontId="87" fillId="41" borderId="0" applyNumberFormat="0" applyBorder="0" applyAlignment="0" applyProtection="0">
      <alignment vertical="center"/>
    </xf>
    <xf numFmtId="0" fontId="5" fillId="0" borderId="3">
      <alignment horizontal="distributed" vertical="center" wrapText="1"/>
    </xf>
    <xf numFmtId="0" fontId="87" fillId="41" borderId="0" applyNumberFormat="0" applyBorder="0" applyAlignment="0" applyProtection="0">
      <alignment vertical="center"/>
    </xf>
    <xf numFmtId="0" fontId="87" fillId="41" borderId="0" applyNumberFormat="0" applyBorder="0" applyAlignment="0" applyProtection="0">
      <alignment vertical="center"/>
    </xf>
    <xf numFmtId="0" fontId="87" fillId="41" borderId="0" applyNumberFormat="0" applyBorder="0" applyAlignment="0" applyProtection="0">
      <alignment vertical="center"/>
    </xf>
    <xf numFmtId="0" fontId="87" fillId="41" borderId="0" applyNumberFormat="0" applyBorder="0" applyAlignment="0" applyProtection="0">
      <alignment vertical="center"/>
    </xf>
    <xf numFmtId="0" fontId="87" fillId="41" borderId="0" applyNumberFormat="0" applyBorder="0" applyAlignment="0" applyProtection="0">
      <alignment vertical="center"/>
    </xf>
    <xf numFmtId="0" fontId="85" fillId="40" borderId="0" applyNumberFormat="0" applyBorder="0" applyAlignment="0" applyProtection="0">
      <alignment vertical="center"/>
    </xf>
    <xf numFmtId="0" fontId="87" fillId="41" borderId="0" applyNumberFormat="0" applyBorder="0" applyAlignment="0" applyProtection="0">
      <alignment vertical="center"/>
    </xf>
    <xf numFmtId="0" fontId="87" fillId="41" borderId="0" applyNumberFormat="0" applyBorder="0" applyAlignment="0" applyProtection="0">
      <alignment vertical="center"/>
    </xf>
    <xf numFmtId="0" fontId="87" fillId="41" borderId="0" applyNumberFormat="0" applyBorder="0" applyAlignment="0" applyProtection="0">
      <alignment vertical="center"/>
    </xf>
    <xf numFmtId="0" fontId="87" fillId="41" borderId="0" applyNumberFormat="0" applyBorder="0" applyAlignment="0" applyProtection="0">
      <alignment vertical="center"/>
    </xf>
    <xf numFmtId="0" fontId="87" fillId="41" borderId="0" applyNumberFormat="0" applyBorder="0" applyAlignment="0" applyProtection="0">
      <alignment vertical="center"/>
    </xf>
    <xf numFmtId="0" fontId="82" fillId="43" borderId="0" applyNumberFormat="0" applyBorder="0" applyAlignment="0" applyProtection="0">
      <alignment vertical="center"/>
    </xf>
    <xf numFmtId="0" fontId="87" fillId="41" borderId="0" applyNumberFormat="0" applyBorder="0" applyAlignment="0" applyProtection="0">
      <alignment vertical="center"/>
    </xf>
    <xf numFmtId="0" fontId="87" fillId="41" borderId="0" applyNumberFormat="0" applyBorder="0" applyAlignment="0" applyProtection="0">
      <alignment vertical="center"/>
    </xf>
    <xf numFmtId="0" fontId="87" fillId="41" borderId="0" applyNumberFormat="0" applyBorder="0" applyAlignment="0" applyProtection="0">
      <alignment vertical="center"/>
    </xf>
    <xf numFmtId="0" fontId="87" fillId="41" borderId="0" applyNumberFormat="0" applyBorder="0" applyAlignment="0" applyProtection="0">
      <alignment vertical="center"/>
    </xf>
    <xf numFmtId="0" fontId="87" fillId="41" borderId="0" applyNumberFormat="0" applyBorder="0" applyAlignment="0" applyProtection="0">
      <alignment vertical="center"/>
    </xf>
    <xf numFmtId="0" fontId="87" fillId="41" borderId="0" applyNumberFormat="0" applyBorder="0" applyAlignment="0" applyProtection="0">
      <alignment vertical="center"/>
    </xf>
    <xf numFmtId="0" fontId="0" fillId="56" borderId="62" applyNumberFormat="0" applyFont="0" applyAlignment="0" applyProtection="0">
      <alignment vertical="center"/>
    </xf>
    <xf numFmtId="0" fontId="87" fillId="41" borderId="0" applyNumberFormat="0" applyBorder="0" applyAlignment="0" applyProtection="0">
      <alignment vertical="center"/>
    </xf>
    <xf numFmtId="0" fontId="99" fillId="0" borderId="0" applyNumberFormat="0" applyFill="0" applyBorder="0" applyAlignment="0" applyProtection="0">
      <alignment vertical="top"/>
      <protection locked="0"/>
    </xf>
    <xf numFmtId="0" fontId="85" fillId="40" borderId="0" applyNumberFormat="0" applyBorder="0" applyAlignment="0" applyProtection="0">
      <alignment vertical="center"/>
    </xf>
    <xf numFmtId="0" fontId="87" fillId="41" borderId="0" applyNumberFormat="0" applyBorder="0" applyAlignment="0" applyProtection="0">
      <alignment vertical="center"/>
    </xf>
    <xf numFmtId="0" fontId="100" fillId="57" borderId="63" applyNumberFormat="0" applyAlignment="0" applyProtection="0">
      <alignment vertical="center"/>
    </xf>
    <xf numFmtId="0" fontId="87" fillId="41" borderId="0" applyNumberFormat="0" applyBorder="0" applyAlignment="0" applyProtection="0">
      <alignment vertical="center"/>
    </xf>
    <xf numFmtId="0" fontId="87" fillId="41" borderId="0" applyNumberFormat="0" applyBorder="0" applyAlignment="0" applyProtection="0">
      <alignment vertical="center"/>
    </xf>
    <xf numFmtId="0" fontId="87" fillId="41" borderId="0" applyNumberFormat="0" applyBorder="0" applyAlignment="0" applyProtection="0">
      <alignment vertical="center"/>
    </xf>
    <xf numFmtId="0" fontId="87" fillId="41" borderId="0" applyNumberFormat="0" applyBorder="0" applyAlignment="0" applyProtection="0">
      <alignment vertical="center"/>
    </xf>
    <xf numFmtId="0" fontId="0" fillId="0" borderId="0">
      <alignment vertical="center"/>
    </xf>
    <xf numFmtId="0" fontId="85" fillId="40" borderId="0" applyNumberFormat="0" applyBorder="0" applyAlignment="0" applyProtection="0">
      <alignment vertical="center"/>
    </xf>
    <xf numFmtId="0" fontId="87" fillId="41" borderId="0" applyNumberFormat="0" applyBorder="0" applyAlignment="0" applyProtection="0">
      <alignment vertical="center"/>
    </xf>
    <xf numFmtId="0" fontId="87" fillId="41" borderId="0" applyNumberFormat="0" applyBorder="0" applyAlignment="0" applyProtection="0">
      <alignment vertical="center"/>
    </xf>
    <xf numFmtId="0" fontId="87" fillId="41" borderId="0" applyNumberFormat="0" applyBorder="0" applyAlignment="0" applyProtection="0">
      <alignment vertical="center"/>
    </xf>
    <xf numFmtId="0" fontId="87" fillId="41" borderId="0" applyNumberFormat="0" applyBorder="0" applyAlignment="0" applyProtection="0">
      <alignment vertical="center"/>
    </xf>
    <xf numFmtId="0" fontId="87" fillId="41" borderId="0" applyNumberFormat="0" applyBorder="0" applyAlignment="0" applyProtection="0">
      <alignment vertical="center"/>
    </xf>
    <xf numFmtId="0" fontId="87" fillId="41" borderId="0" applyNumberFormat="0" applyBorder="0" applyAlignment="0" applyProtection="0">
      <alignment vertical="center"/>
    </xf>
    <xf numFmtId="0" fontId="87" fillId="41" borderId="0" applyNumberFormat="0" applyBorder="0" applyAlignment="0" applyProtection="0">
      <alignment vertical="center"/>
    </xf>
    <xf numFmtId="0" fontId="0" fillId="0" borderId="0"/>
    <xf numFmtId="4" fontId="94" fillId="0" borderId="0" applyFont="0" applyFill="0" applyBorder="0" applyAlignment="0" applyProtection="0"/>
    <xf numFmtId="0" fontId="87" fillId="41" borderId="0" applyNumberFormat="0" applyBorder="0" applyAlignment="0" applyProtection="0">
      <alignment vertical="center"/>
    </xf>
    <xf numFmtId="0" fontId="87" fillId="41" borderId="0" applyNumberFormat="0" applyBorder="0" applyAlignment="0" applyProtection="0">
      <alignment vertical="center"/>
    </xf>
    <xf numFmtId="0" fontId="87" fillId="41" borderId="0" applyNumberFormat="0" applyBorder="0" applyAlignment="0" applyProtection="0">
      <alignment vertical="center"/>
    </xf>
    <xf numFmtId="0" fontId="87" fillId="41" borderId="0" applyNumberFormat="0" applyBorder="0" applyAlignment="0" applyProtection="0">
      <alignment vertical="center"/>
    </xf>
    <xf numFmtId="0" fontId="0" fillId="0" borderId="0">
      <alignment vertical="center"/>
    </xf>
    <xf numFmtId="0" fontId="85" fillId="40" borderId="0" applyNumberFormat="0" applyBorder="0" applyAlignment="0" applyProtection="0">
      <alignment vertical="center"/>
    </xf>
    <xf numFmtId="0" fontId="87" fillId="41" borderId="0" applyNumberFormat="0" applyBorder="0" applyAlignment="0" applyProtection="0">
      <alignment vertical="center"/>
    </xf>
    <xf numFmtId="0" fontId="0" fillId="0" borderId="0">
      <alignment vertical="center"/>
    </xf>
    <xf numFmtId="176" fontId="5" fillId="0" borderId="3">
      <alignment vertical="center"/>
      <protection locked="0"/>
    </xf>
    <xf numFmtId="0" fontId="87" fillId="41" borderId="0" applyNumberFormat="0" applyBorder="0" applyAlignment="0" applyProtection="0">
      <alignment vertical="center"/>
    </xf>
    <xf numFmtId="0" fontId="100" fillId="57" borderId="63" applyNumberFormat="0" applyAlignment="0" applyProtection="0">
      <alignment vertical="center"/>
    </xf>
    <xf numFmtId="176" fontId="5" fillId="0" borderId="3">
      <alignment vertical="center"/>
      <protection locked="0"/>
    </xf>
    <xf numFmtId="0" fontId="87" fillId="41" borderId="0" applyNumberFormat="0" applyBorder="0" applyAlignment="0" applyProtection="0">
      <alignment vertical="center"/>
    </xf>
    <xf numFmtId="0" fontId="87" fillId="41" borderId="0" applyNumberFormat="0" applyBorder="0" applyAlignment="0" applyProtection="0">
      <alignment vertical="center"/>
    </xf>
    <xf numFmtId="0" fontId="87" fillId="41" borderId="0" applyNumberFormat="0" applyBorder="0" applyAlignment="0" applyProtection="0">
      <alignment vertical="center"/>
    </xf>
    <xf numFmtId="0" fontId="87" fillId="41" borderId="0" applyNumberFormat="0" applyBorder="0" applyAlignment="0" applyProtection="0">
      <alignment vertical="center"/>
    </xf>
    <xf numFmtId="0" fontId="87" fillId="41" borderId="0" applyNumberFormat="0" applyBorder="0" applyAlignment="0" applyProtection="0">
      <alignment vertical="center"/>
    </xf>
    <xf numFmtId="0" fontId="87" fillId="41" borderId="0" applyNumberFormat="0" applyBorder="0" applyAlignment="0" applyProtection="0">
      <alignment vertical="center"/>
    </xf>
    <xf numFmtId="0" fontId="87" fillId="41" borderId="0" applyNumberFormat="0" applyBorder="0" applyAlignment="0" applyProtection="0">
      <alignment vertical="center"/>
    </xf>
    <xf numFmtId="0" fontId="87" fillId="41" borderId="0" applyNumberFormat="0" applyBorder="0" applyAlignment="0" applyProtection="0">
      <alignment vertical="center"/>
    </xf>
    <xf numFmtId="0" fontId="101" fillId="50" borderId="57" applyNumberFormat="0" applyAlignment="0" applyProtection="0">
      <alignment vertical="center"/>
    </xf>
    <xf numFmtId="0" fontId="87" fillId="41" borderId="0" applyNumberFormat="0" applyBorder="0" applyAlignment="0" applyProtection="0">
      <alignment vertical="center"/>
    </xf>
    <xf numFmtId="0" fontId="87" fillId="41" borderId="0" applyNumberFormat="0" applyBorder="0" applyAlignment="0" applyProtection="0">
      <alignment vertical="center"/>
    </xf>
    <xf numFmtId="0" fontId="84" fillId="0" borderId="0">
      <alignment vertical="center"/>
    </xf>
    <xf numFmtId="0" fontId="87" fillId="41" borderId="0" applyNumberFormat="0" applyBorder="0" applyAlignment="0" applyProtection="0">
      <alignment vertical="center"/>
    </xf>
    <xf numFmtId="0" fontId="87" fillId="41" borderId="0" applyNumberFormat="0" applyBorder="0" applyAlignment="0" applyProtection="0">
      <alignment vertical="center"/>
    </xf>
    <xf numFmtId="0" fontId="82" fillId="51" borderId="0" applyNumberFormat="0" applyBorder="0" applyAlignment="0" applyProtection="0">
      <alignment vertical="center"/>
    </xf>
    <xf numFmtId="0" fontId="87" fillId="41" borderId="0" applyNumberFormat="0" applyBorder="0" applyAlignment="0" applyProtection="0">
      <alignment vertical="center"/>
    </xf>
    <xf numFmtId="0" fontId="85" fillId="40" borderId="0" applyNumberFormat="0" applyBorder="0" applyAlignment="0" applyProtection="0">
      <alignment vertical="center"/>
    </xf>
    <xf numFmtId="0" fontId="87" fillId="41" borderId="0" applyNumberFormat="0" applyBorder="0" applyAlignment="0" applyProtection="0">
      <alignment vertical="center"/>
    </xf>
    <xf numFmtId="1" fontId="5" fillId="0" borderId="3">
      <alignment vertical="center"/>
      <protection locked="0"/>
    </xf>
    <xf numFmtId="0" fontId="87" fillId="41" borderId="0" applyNumberFormat="0" applyBorder="0" applyAlignment="0" applyProtection="0">
      <alignment vertical="center"/>
    </xf>
    <xf numFmtId="1" fontId="5" fillId="0" borderId="3">
      <alignment vertical="center"/>
      <protection locked="0"/>
    </xf>
    <xf numFmtId="0" fontId="87" fillId="41" borderId="0" applyNumberFormat="0" applyBorder="0" applyAlignment="0" applyProtection="0">
      <alignment vertical="center"/>
    </xf>
    <xf numFmtId="0" fontId="87" fillId="41" borderId="0" applyNumberFormat="0" applyBorder="0" applyAlignment="0" applyProtection="0">
      <alignment vertical="center"/>
    </xf>
    <xf numFmtId="0" fontId="87" fillId="41" borderId="0" applyNumberFormat="0" applyBorder="0" applyAlignment="0" applyProtection="0">
      <alignment vertical="center"/>
    </xf>
    <xf numFmtId="0" fontId="87" fillId="41" borderId="0" applyNumberFormat="0" applyBorder="0" applyAlignment="0" applyProtection="0">
      <alignment vertical="center"/>
    </xf>
    <xf numFmtId="0" fontId="87" fillId="41" borderId="0" applyNumberFormat="0" applyBorder="0" applyAlignment="0" applyProtection="0">
      <alignment vertical="center"/>
    </xf>
    <xf numFmtId="0" fontId="0" fillId="0" borderId="0"/>
    <xf numFmtId="0" fontId="85" fillId="40" borderId="0" applyNumberFormat="0" applyBorder="0" applyAlignment="0" applyProtection="0">
      <alignment vertical="center"/>
    </xf>
    <xf numFmtId="0" fontId="84" fillId="0" borderId="0">
      <alignment vertical="center"/>
    </xf>
    <xf numFmtId="0" fontId="84" fillId="0" borderId="0">
      <alignment vertical="center"/>
    </xf>
    <xf numFmtId="0" fontId="0" fillId="0" borderId="0">
      <alignment vertical="center"/>
    </xf>
    <xf numFmtId="0" fontId="85" fillId="40" borderId="0" applyNumberFormat="0" applyBorder="0" applyAlignment="0" applyProtection="0">
      <alignment vertical="center"/>
    </xf>
    <xf numFmtId="0" fontId="0" fillId="0" borderId="0">
      <alignment vertical="center"/>
    </xf>
    <xf numFmtId="0" fontId="0" fillId="0" borderId="0">
      <alignment vertical="center"/>
    </xf>
    <xf numFmtId="0" fontId="85" fillId="40" borderId="0" applyNumberFormat="0" applyBorder="0" applyAlignment="0" applyProtection="0">
      <alignment vertical="center"/>
    </xf>
    <xf numFmtId="0" fontId="0" fillId="0" borderId="0">
      <alignment vertical="center"/>
    </xf>
    <xf numFmtId="0" fontId="0" fillId="0" borderId="0">
      <alignment vertical="center"/>
    </xf>
    <xf numFmtId="0" fontId="84" fillId="0" borderId="0">
      <alignment vertical="center"/>
    </xf>
    <xf numFmtId="0" fontId="85" fillId="40" borderId="0" applyNumberFormat="0" applyBorder="0" applyAlignment="0" applyProtection="0">
      <alignment vertical="center"/>
    </xf>
    <xf numFmtId="0" fontId="84" fillId="0" borderId="0">
      <alignment vertical="center"/>
    </xf>
    <xf numFmtId="0" fontId="82" fillId="46" borderId="0" applyNumberFormat="0" applyBorder="0" applyAlignment="0" applyProtection="0">
      <alignment vertical="center"/>
    </xf>
    <xf numFmtId="0" fontId="0" fillId="0" borderId="0"/>
    <xf numFmtId="0" fontId="82" fillId="46" borderId="0" applyNumberFormat="0" applyBorder="0" applyAlignment="0" applyProtection="0">
      <alignment vertical="center"/>
    </xf>
    <xf numFmtId="0" fontId="0" fillId="0" borderId="0"/>
    <xf numFmtId="0" fontId="82" fillId="46" borderId="0" applyNumberFormat="0" applyBorder="0" applyAlignment="0" applyProtection="0">
      <alignment vertical="center"/>
    </xf>
    <xf numFmtId="0" fontId="0" fillId="0" borderId="0">
      <alignment vertical="center"/>
    </xf>
    <xf numFmtId="0" fontId="84" fillId="0" borderId="0">
      <alignment vertical="center"/>
    </xf>
    <xf numFmtId="0" fontId="102" fillId="0" borderId="0" applyNumberFormat="0" applyFill="0" applyBorder="0" applyAlignment="0" applyProtection="0">
      <alignment vertical="top"/>
      <protection locked="0"/>
    </xf>
    <xf numFmtId="0" fontId="0" fillId="0" borderId="0">
      <alignment vertical="center"/>
    </xf>
    <xf numFmtId="0" fontId="84" fillId="0" borderId="0">
      <alignment vertical="center"/>
    </xf>
    <xf numFmtId="0" fontId="0" fillId="0" borderId="0">
      <alignment vertical="center"/>
    </xf>
    <xf numFmtId="0" fontId="0" fillId="0" borderId="0">
      <alignment vertical="center"/>
    </xf>
    <xf numFmtId="0" fontId="0" fillId="0" borderId="0"/>
    <xf numFmtId="0" fontId="0" fillId="0" borderId="0"/>
    <xf numFmtId="0" fontId="84" fillId="0" borderId="0">
      <alignment vertical="center"/>
    </xf>
    <xf numFmtId="0" fontId="0" fillId="0" borderId="0" applyProtection="0"/>
    <xf numFmtId="0" fontId="84" fillId="0" borderId="0">
      <alignment vertical="center"/>
    </xf>
    <xf numFmtId="0" fontId="0" fillId="56" borderId="62" applyNumberFormat="0" applyFont="0" applyAlignment="0" applyProtection="0">
      <alignment vertical="center"/>
    </xf>
    <xf numFmtId="0" fontId="84" fillId="0" borderId="0">
      <alignment vertical="center"/>
    </xf>
    <xf numFmtId="0" fontId="103" fillId="0" borderId="0">
      <alignment vertical="center"/>
    </xf>
    <xf numFmtId="0" fontId="12" fillId="0" borderId="0">
      <protection locked="0"/>
    </xf>
    <xf numFmtId="0" fontId="85" fillId="40" borderId="0" applyNumberFormat="0" applyBorder="0" applyAlignment="0" applyProtection="0">
      <alignment vertical="center"/>
    </xf>
    <xf numFmtId="0" fontId="85" fillId="40" borderId="0" applyNumberFormat="0" applyBorder="0" applyAlignment="0" applyProtection="0">
      <alignment vertical="center"/>
    </xf>
    <xf numFmtId="0" fontId="85" fillId="40" borderId="0" applyNumberFormat="0" applyBorder="0" applyAlignment="0" applyProtection="0">
      <alignment vertical="center"/>
    </xf>
    <xf numFmtId="0" fontId="85" fillId="40" borderId="0" applyNumberFormat="0" applyBorder="0" applyAlignment="0" applyProtection="0">
      <alignment vertical="center"/>
    </xf>
    <xf numFmtId="0" fontId="0" fillId="0" borderId="0" applyFont="0" applyFill="0" applyBorder="0" applyAlignment="0" applyProtection="0"/>
    <xf numFmtId="0" fontId="85" fillId="40" borderId="0" applyNumberFormat="0" applyBorder="0" applyAlignment="0" applyProtection="0">
      <alignment vertical="center"/>
    </xf>
    <xf numFmtId="0" fontId="85" fillId="40" borderId="0" applyNumberFormat="0" applyBorder="0" applyAlignment="0" applyProtection="0">
      <alignment vertical="center"/>
    </xf>
    <xf numFmtId="0" fontId="85" fillId="40" borderId="0" applyNumberFormat="0" applyBorder="0" applyAlignment="0" applyProtection="0">
      <alignment vertical="center"/>
    </xf>
    <xf numFmtId="0" fontId="85" fillId="40" borderId="0" applyNumberFormat="0" applyBorder="0" applyAlignment="0" applyProtection="0">
      <alignment vertical="center"/>
    </xf>
    <xf numFmtId="0" fontId="85" fillId="40" borderId="0" applyNumberFormat="0" applyBorder="0" applyAlignment="0" applyProtection="0">
      <alignment vertical="center"/>
    </xf>
    <xf numFmtId="0" fontId="85" fillId="40" borderId="0" applyNumberFormat="0" applyBorder="0" applyAlignment="0" applyProtection="0">
      <alignment vertical="center"/>
    </xf>
    <xf numFmtId="0" fontId="85" fillId="40" borderId="0" applyNumberFormat="0" applyBorder="0" applyAlignment="0" applyProtection="0">
      <alignment vertical="center"/>
    </xf>
    <xf numFmtId="0" fontId="85" fillId="40" borderId="0" applyNumberFormat="0" applyBorder="0" applyAlignment="0" applyProtection="0">
      <alignment vertical="center"/>
    </xf>
    <xf numFmtId="0" fontId="85" fillId="40" borderId="0" applyNumberFormat="0" applyBorder="0" applyAlignment="0" applyProtection="0">
      <alignment vertical="center"/>
    </xf>
    <xf numFmtId="0" fontId="85" fillId="40" borderId="0" applyNumberFormat="0" applyBorder="0" applyAlignment="0" applyProtection="0">
      <alignment vertical="center"/>
    </xf>
    <xf numFmtId="0" fontId="85" fillId="40" borderId="0" applyNumberFormat="0" applyBorder="0" applyAlignment="0" applyProtection="0">
      <alignment vertical="center"/>
    </xf>
    <xf numFmtId="0" fontId="85" fillId="40" borderId="0" applyNumberFormat="0" applyBorder="0" applyAlignment="0" applyProtection="0">
      <alignment vertical="center"/>
    </xf>
    <xf numFmtId="0" fontId="85" fillId="40" borderId="0" applyNumberFormat="0" applyBorder="0" applyAlignment="0" applyProtection="0">
      <alignment vertical="center"/>
    </xf>
    <xf numFmtId="0" fontId="85" fillId="40" borderId="0" applyNumberFormat="0" applyBorder="0" applyAlignment="0" applyProtection="0">
      <alignment vertical="center"/>
    </xf>
    <xf numFmtId="0" fontId="85" fillId="40" borderId="0" applyNumberFormat="0" applyBorder="0" applyAlignment="0" applyProtection="0">
      <alignment vertical="center"/>
    </xf>
    <xf numFmtId="0" fontId="85" fillId="40" borderId="0" applyNumberFormat="0" applyBorder="0" applyAlignment="0" applyProtection="0">
      <alignment vertical="center"/>
    </xf>
    <xf numFmtId="0" fontId="85" fillId="40" borderId="0" applyNumberFormat="0" applyBorder="0" applyAlignment="0" applyProtection="0">
      <alignment vertical="center"/>
    </xf>
    <xf numFmtId="0" fontId="85" fillId="40" borderId="0" applyNumberFormat="0" applyBorder="0" applyAlignment="0" applyProtection="0">
      <alignment vertical="center"/>
    </xf>
    <xf numFmtId="0" fontId="82" fillId="58" borderId="0" applyNumberFormat="0" applyBorder="0" applyAlignment="0" applyProtection="0">
      <alignment vertical="center"/>
    </xf>
    <xf numFmtId="0" fontId="85" fillId="40" borderId="0" applyNumberFormat="0" applyBorder="0" applyAlignment="0" applyProtection="0">
      <alignment vertical="center"/>
    </xf>
    <xf numFmtId="0" fontId="85" fillId="40" borderId="0" applyNumberFormat="0" applyBorder="0" applyAlignment="0" applyProtection="0">
      <alignment vertical="center"/>
    </xf>
    <xf numFmtId="0" fontId="85" fillId="40" borderId="0" applyNumberFormat="0" applyBorder="0" applyAlignment="0" applyProtection="0">
      <alignment vertical="center"/>
    </xf>
    <xf numFmtId="0" fontId="85" fillId="40" borderId="0" applyNumberFormat="0" applyBorder="0" applyAlignment="0" applyProtection="0">
      <alignment vertical="center"/>
    </xf>
    <xf numFmtId="0" fontId="85" fillId="40" borderId="0" applyNumberFormat="0" applyBorder="0" applyAlignment="0" applyProtection="0">
      <alignment vertical="center"/>
    </xf>
    <xf numFmtId="0" fontId="85" fillId="40" borderId="0" applyNumberFormat="0" applyBorder="0" applyAlignment="0" applyProtection="0">
      <alignment vertical="center"/>
    </xf>
    <xf numFmtId="0" fontId="85" fillId="40" borderId="0" applyNumberFormat="0" applyBorder="0" applyAlignment="0" applyProtection="0">
      <alignment vertical="center"/>
    </xf>
    <xf numFmtId="0" fontId="85" fillId="40" borderId="0" applyNumberFormat="0" applyBorder="0" applyAlignment="0" applyProtection="0">
      <alignment vertical="center"/>
    </xf>
    <xf numFmtId="0" fontId="85" fillId="40" borderId="0" applyNumberFormat="0" applyBorder="0" applyAlignment="0" applyProtection="0">
      <alignment vertical="center"/>
    </xf>
    <xf numFmtId="0" fontId="85" fillId="40" borderId="0" applyNumberFormat="0" applyBorder="0" applyAlignment="0" applyProtection="0">
      <alignment vertical="center"/>
    </xf>
    <xf numFmtId="0" fontId="103" fillId="0" borderId="0">
      <alignment vertical="center"/>
    </xf>
    <xf numFmtId="0" fontId="85" fillId="40" borderId="0" applyNumberFormat="0" applyBorder="0" applyAlignment="0" applyProtection="0">
      <alignment vertical="center"/>
    </xf>
    <xf numFmtId="0" fontId="104" fillId="0" borderId="0" applyNumberFormat="0" applyFill="0" applyBorder="0" applyAlignment="0" applyProtection="0">
      <alignment vertical="center"/>
    </xf>
    <xf numFmtId="0" fontId="85" fillId="40" borderId="0" applyNumberFormat="0" applyBorder="0" applyAlignment="0" applyProtection="0">
      <alignment vertical="center"/>
    </xf>
    <xf numFmtId="0" fontId="85" fillId="40" borderId="0" applyNumberFormat="0" applyBorder="0" applyAlignment="0" applyProtection="0">
      <alignment vertical="center"/>
    </xf>
    <xf numFmtId="0" fontId="85" fillId="40" borderId="0" applyNumberFormat="0" applyBorder="0" applyAlignment="0" applyProtection="0">
      <alignment vertical="center"/>
    </xf>
    <xf numFmtId="0" fontId="85" fillId="40" borderId="0" applyNumberFormat="0" applyBorder="0" applyAlignment="0" applyProtection="0">
      <alignment vertical="center"/>
    </xf>
    <xf numFmtId="0" fontId="85" fillId="40" borderId="0" applyNumberFormat="0" applyBorder="0" applyAlignment="0" applyProtection="0">
      <alignment vertical="center"/>
    </xf>
    <xf numFmtId="0" fontId="85" fillId="40" borderId="0" applyNumberFormat="0" applyBorder="0" applyAlignment="0" applyProtection="0">
      <alignment vertical="center"/>
    </xf>
    <xf numFmtId="0" fontId="85" fillId="40" borderId="0" applyNumberFormat="0" applyBorder="0" applyAlignment="0" applyProtection="0">
      <alignment vertical="center"/>
    </xf>
    <xf numFmtId="0" fontId="85" fillId="40" borderId="0" applyNumberFormat="0" applyBorder="0" applyAlignment="0" applyProtection="0">
      <alignment vertical="center"/>
    </xf>
    <xf numFmtId="0" fontId="85" fillId="40" borderId="0" applyNumberFormat="0" applyBorder="0" applyAlignment="0" applyProtection="0">
      <alignment vertical="center"/>
    </xf>
    <xf numFmtId="0" fontId="85" fillId="40" borderId="0" applyNumberFormat="0" applyBorder="0" applyAlignment="0" applyProtection="0">
      <alignment vertical="center"/>
    </xf>
    <xf numFmtId="0" fontId="85" fillId="40" borderId="0" applyNumberFormat="0" applyBorder="0" applyAlignment="0" applyProtection="0">
      <alignment vertical="center"/>
    </xf>
    <xf numFmtId="0" fontId="85" fillId="40" borderId="0" applyNumberFormat="0" applyBorder="0" applyAlignment="0" applyProtection="0">
      <alignment vertical="center"/>
    </xf>
    <xf numFmtId="0" fontId="85" fillId="40" borderId="0" applyNumberFormat="0" applyBorder="0" applyAlignment="0" applyProtection="0">
      <alignment vertical="center"/>
    </xf>
    <xf numFmtId="0" fontId="85" fillId="40" borderId="0" applyNumberFormat="0" applyBorder="0" applyAlignment="0" applyProtection="0">
      <alignment vertical="center"/>
    </xf>
    <xf numFmtId="0" fontId="105" fillId="0" borderId="64" applyNumberFormat="0" applyFill="0" applyAlignment="0" applyProtection="0">
      <alignment vertical="center"/>
    </xf>
    <xf numFmtId="0" fontId="105" fillId="0" borderId="64" applyNumberFormat="0" applyFill="0" applyAlignment="0" applyProtection="0">
      <alignment vertical="center"/>
    </xf>
    <xf numFmtId="0" fontId="100" fillId="57" borderId="63" applyNumberFormat="0" applyAlignment="0" applyProtection="0">
      <alignment vertical="center"/>
    </xf>
    <xf numFmtId="0" fontId="104" fillId="0" borderId="0" applyNumberFormat="0" applyFill="0" applyBorder="0" applyAlignment="0" applyProtection="0">
      <alignment vertical="center"/>
    </xf>
    <xf numFmtId="0" fontId="106" fillId="0" borderId="0" applyNumberFormat="0" applyFill="0" applyBorder="0" applyAlignment="0" applyProtection="0">
      <alignment vertical="center"/>
    </xf>
    <xf numFmtId="0" fontId="106" fillId="0" borderId="0" applyNumberFormat="0" applyFill="0" applyBorder="0" applyAlignment="0" applyProtection="0">
      <alignment vertical="center"/>
    </xf>
    <xf numFmtId="0" fontId="89" fillId="0" borderId="58" applyNumberFormat="0" applyFill="0" applyAlignment="0" applyProtection="0">
      <alignment vertical="center"/>
    </xf>
    <xf numFmtId="0" fontId="94" fillId="0" borderId="0"/>
    <xf numFmtId="177" fontId="0" fillId="0" borderId="0" applyFont="0" applyFill="0" applyBorder="0" applyAlignment="0" applyProtection="0"/>
    <xf numFmtId="0" fontId="0" fillId="0" borderId="0" applyFont="0" applyFill="0" applyBorder="0" applyAlignment="0" applyProtection="0"/>
    <xf numFmtId="0" fontId="82" fillId="51" borderId="0" applyNumberFormat="0" applyBorder="0" applyAlignment="0" applyProtection="0">
      <alignment vertical="center"/>
    </xf>
    <xf numFmtId="0" fontId="82" fillId="51" borderId="0" applyNumberFormat="0" applyBorder="0" applyAlignment="0" applyProtection="0">
      <alignment vertical="center"/>
    </xf>
    <xf numFmtId="0" fontId="82" fillId="52" borderId="0" applyNumberFormat="0" applyBorder="0" applyAlignment="0" applyProtection="0">
      <alignment vertical="center"/>
    </xf>
    <xf numFmtId="0" fontId="82" fillId="52" borderId="0" applyNumberFormat="0" applyBorder="0" applyAlignment="0" applyProtection="0">
      <alignment vertical="center"/>
    </xf>
    <xf numFmtId="0" fontId="82" fillId="52" borderId="0" applyNumberFormat="0" applyBorder="0" applyAlignment="0" applyProtection="0">
      <alignment vertical="center"/>
    </xf>
    <xf numFmtId="0" fontId="82" fillId="58" borderId="0" applyNumberFormat="0" applyBorder="0" applyAlignment="0" applyProtection="0">
      <alignment vertical="center"/>
    </xf>
    <xf numFmtId="0" fontId="82" fillId="58" borderId="0" applyNumberFormat="0" applyBorder="0" applyAlignment="0" applyProtection="0">
      <alignment vertical="center"/>
    </xf>
    <xf numFmtId="0" fontId="82" fillId="58" borderId="0" applyNumberFormat="0" applyBorder="0" applyAlignment="0" applyProtection="0">
      <alignment vertical="center"/>
    </xf>
    <xf numFmtId="0" fontId="82" fillId="43" borderId="0" applyNumberFormat="0" applyBorder="0" applyAlignment="0" applyProtection="0">
      <alignment vertical="center"/>
    </xf>
    <xf numFmtId="0" fontId="82" fillId="43" borderId="0" applyNumberFormat="0" applyBorder="0" applyAlignment="0" applyProtection="0">
      <alignment vertical="center"/>
    </xf>
    <xf numFmtId="0" fontId="82" fillId="48" borderId="0" applyNumberFormat="0" applyBorder="0" applyAlignment="0" applyProtection="0">
      <alignment vertical="center"/>
    </xf>
    <xf numFmtId="0" fontId="82" fillId="48" borderId="0" applyNumberFormat="0" applyBorder="0" applyAlignment="0" applyProtection="0">
      <alignment vertical="center"/>
    </xf>
    <xf numFmtId="0" fontId="82" fillId="48" borderId="0" applyNumberFormat="0" applyBorder="0" applyAlignment="0" applyProtection="0">
      <alignment vertical="center"/>
    </xf>
    <xf numFmtId="0" fontId="101" fillId="50" borderId="57" applyNumberFormat="0" applyAlignment="0" applyProtection="0">
      <alignment vertical="center"/>
    </xf>
    <xf numFmtId="0" fontId="101" fillId="50" borderId="57" applyNumberFormat="0" applyAlignment="0" applyProtection="0">
      <alignment vertical="center"/>
    </xf>
    <xf numFmtId="0" fontId="107" fillId="0" borderId="0"/>
    <xf numFmtId="0" fontId="0" fillId="56" borderId="62" applyNumberFormat="0" applyFont="0" applyAlignment="0" applyProtection="0">
      <alignment vertical="center"/>
    </xf>
  </cellStyleXfs>
  <cellXfs count="568">
    <xf numFmtId="0" fontId="0" fillId="0" borderId="0" xfId="0">
      <alignment vertical="center"/>
    </xf>
    <xf numFmtId="0" fontId="0" fillId="0" borderId="0" xfId="0" applyFont="1" applyFill="1" applyAlignment="1">
      <alignment vertical="center"/>
    </xf>
    <xf numFmtId="0" fontId="1" fillId="0" borderId="0" xfId="0" applyFont="1" applyFill="1" applyAlignment="1">
      <alignment vertical="center"/>
    </xf>
    <xf numFmtId="178" fontId="0" fillId="0" borderId="0" xfId="0" applyNumberFormat="1" applyFont="1" applyFill="1" applyAlignment="1">
      <alignment vertical="center"/>
    </xf>
    <xf numFmtId="0" fontId="2" fillId="0" borderId="0" xfId="0" applyFont="1" applyFill="1" applyAlignment="1">
      <alignment horizontal="center" vertical="center"/>
    </xf>
    <xf numFmtId="178" fontId="2" fillId="0" borderId="0" xfId="0" applyNumberFormat="1" applyFont="1" applyFill="1" applyAlignment="1">
      <alignment horizontal="center" vertical="center"/>
    </xf>
    <xf numFmtId="0" fontId="3" fillId="0" borderId="0" xfId="0" applyFont="1" applyFill="1" applyAlignment="1">
      <alignment vertical="center"/>
    </xf>
    <xf numFmtId="0" fontId="0" fillId="0" borderId="0" xfId="0" applyFont="1" applyFill="1" applyAlignment="1">
      <alignment horizontal="center" vertical="center"/>
    </xf>
    <xf numFmtId="0" fontId="4" fillId="0" borderId="1" xfId="0" applyFont="1" applyFill="1" applyBorder="1" applyAlignment="1">
      <alignment horizontal="center" vertical="center"/>
    </xf>
    <xf numFmtId="0" fontId="4" fillId="0" borderId="2" xfId="0" applyFont="1" applyFill="1" applyBorder="1" applyAlignment="1">
      <alignment horizontal="center" vertical="center"/>
    </xf>
    <xf numFmtId="0" fontId="1" fillId="0" borderId="3" xfId="0" applyFont="1" applyFill="1" applyBorder="1" applyAlignment="1">
      <alignment horizontal="center" vertical="center"/>
    </xf>
    <xf numFmtId="0" fontId="1" fillId="0" borderId="3" xfId="0" applyFont="1" applyFill="1" applyBorder="1" applyAlignment="1">
      <alignment horizontal="center" vertical="center" wrapText="1"/>
    </xf>
    <xf numFmtId="178" fontId="1" fillId="0" borderId="3" xfId="0" applyNumberFormat="1" applyFont="1" applyFill="1" applyBorder="1" applyAlignment="1">
      <alignment horizontal="center" vertical="center" wrapText="1"/>
    </xf>
    <xf numFmtId="3" fontId="5" fillId="0" borderId="3" xfId="0" applyNumberFormat="1" applyFont="1" applyFill="1" applyBorder="1" applyAlignment="1" applyProtection="1">
      <alignment vertical="center"/>
    </xf>
    <xf numFmtId="0" fontId="5" fillId="0" borderId="3" xfId="0" applyFont="1" applyFill="1" applyBorder="1" applyAlignment="1">
      <alignment vertical="center"/>
    </xf>
    <xf numFmtId="178" fontId="5" fillId="0" borderId="3" xfId="0" applyNumberFormat="1" applyFont="1" applyFill="1" applyBorder="1" applyAlignment="1">
      <alignment vertical="center"/>
    </xf>
    <xf numFmtId="0" fontId="6" fillId="0" borderId="4" xfId="283" applyFont="1" applyFill="1" applyBorder="1" applyAlignment="1">
      <alignment horizontal="center" vertical="center"/>
    </xf>
    <xf numFmtId="3" fontId="5" fillId="2" borderId="3" xfId="0" applyNumberFormat="1" applyFont="1" applyFill="1" applyBorder="1" applyAlignment="1" applyProtection="1">
      <alignment horizontal="left" vertical="center"/>
    </xf>
    <xf numFmtId="0" fontId="5" fillId="0" borderId="3" xfId="283" applyFont="1" applyFill="1" applyBorder="1" applyAlignment="1">
      <alignment vertical="center"/>
    </xf>
    <xf numFmtId="0" fontId="6" fillId="0" borderId="3" xfId="0" applyFont="1" applyFill="1" applyBorder="1" applyAlignment="1">
      <alignment vertical="center"/>
    </xf>
    <xf numFmtId="3" fontId="5" fillId="0" borderId="3" xfId="0" applyNumberFormat="1" applyFont="1" applyFill="1" applyBorder="1" applyAlignment="1" applyProtection="1">
      <alignment horizontal="left" vertical="center"/>
    </xf>
    <xf numFmtId="179" fontId="5" fillId="0" borderId="3" xfId="0" applyNumberFormat="1" applyFont="1" applyFill="1" applyBorder="1" applyAlignment="1">
      <alignment vertical="center"/>
    </xf>
    <xf numFmtId="3" fontId="7" fillId="3" borderId="3" xfId="0" applyNumberFormat="1" applyFont="1" applyFill="1" applyBorder="1" applyAlignment="1" applyProtection="1">
      <alignment horizontal="right" vertical="center"/>
    </xf>
    <xf numFmtId="0" fontId="5" fillId="0" borderId="3" xfId="0" applyFont="1" applyFill="1" applyBorder="1" applyAlignment="1">
      <alignment horizontal="left" vertical="center"/>
    </xf>
    <xf numFmtId="0" fontId="0" fillId="0" borderId="3" xfId="0" applyFont="1" applyFill="1" applyBorder="1" applyAlignment="1">
      <alignment vertical="center"/>
    </xf>
    <xf numFmtId="0" fontId="1" fillId="0" borderId="3" xfId="0" applyFont="1" applyFill="1" applyBorder="1" applyAlignment="1">
      <alignment vertical="center"/>
    </xf>
    <xf numFmtId="0" fontId="6" fillId="0" borderId="3" xfId="0" applyFont="1" applyFill="1" applyBorder="1" applyAlignment="1">
      <alignment horizontal="distributed" vertical="center"/>
    </xf>
    <xf numFmtId="1" fontId="5" fillId="0" borderId="3" xfId="0" applyNumberFormat="1" applyFont="1" applyFill="1" applyBorder="1" applyAlignment="1" applyProtection="1">
      <alignment vertical="center"/>
      <protection locked="0"/>
    </xf>
    <xf numFmtId="0" fontId="4" fillId="0" borderId="5" xfId="0" applyFont="1" applyFill="1" applyBorder="1" applyAlignment="1">
      <alignment horizontal="center" vertical="center"/>
    </xf>
    <xf numFmtId="0" fontId="1" fillId="0" borderId="1" xfId="0" applyFont="1" applyFill="1" applyBorder="1" applyAlignment="1">
      <alignment horizontal="center" vertical="center" wrapText="1"/>
    </xf>
    <xf numFmtId="178" fontId="6" fillId="0" borderId="6" xfId="0" applyNumberFormat="1" applyFont="1" applyFill="1" applyBorder="1" applyAlignment="1">
      <alignment horizontal="center" vertical="center"/>
    </xf>
    <xf numFmtId="0" fontId="0" fillId="0" borderId="0" xfId="0" applyFont="1" applyProtection="1">
      <alignment vertical="center"/>
      <protection locked="0"/>
    </xf>
    <xf numFmtId="0" fontId="7" fillId="0" borderId="0" xfId="0" applyFont="1" applyProtection="1">
      <alignment vertical="center"/>
      <protection locked="0"/>
    </xf>
    <xf numFmtId="0" fontId="8" fillId="0" borderId="0" xfId="0" applyFont="1" applyFill="1" applyAlignment="1">
      <alignment vertical="center"/>
    </xf>
    <xf numFmtId="0" fontId="0" fillId="0" borderId="0" xfId="0" applyFont="1">
      <alignment vertical="center"/>
    </xf>
    <xf numFmtId="0" fontId="9" fillId="0" borderId="0" xfId="0" applyFont="1" applyAlignment="1" applyProtection="1">
      <alignment horizontal="center"/>
    </xf>
    <xf numFmtId="0" fontId="1" fillId="0" borderId="0" xfId="0" applyFont="1" applyAlignment="1" applyProtection="1">
      <alignment horizontal="center"/>
      <protection locked="0"/>
    </xf>
    <xf numFmtId="0" fontId="1" fillId="0" borderId="7" xfId="0" applyFont="1" applyBorder="1" applyAlignment="1" applyProtection="1">
      <alignment horizontal="center"/>
      <protection locked="0"/>
    </xf>
    <xf numFmtId="0" fontId="1" fillId="0" borderId="0" xfId="0" applyFont="1" applyBorder="1" applyAlignment="1" applyProtection="1">
      <alignment horizontal="center"/>
      <protection locked="0"/>
    </xf>
    <xf numFmtId="0" fontId="6" fillId="0" borderId="0" xfId="0" applyFont="1" applyBorder="1" applyAlignment="1" applyProtection="1">
      <alignment horizontal="center"/>
      <protection locked="0"/>
    </xf>
    <xf numFmtId="0" fontId="4" fillId="0" borderId="1" xfId="0" applyFont="1" applyBorder="1" applyAlignment="1" applyProtection="1">
      <alignment horizontal="center"/>
      <protection locked="0"/>
    </xf>
    <xf numFmtId="0" fontId="4" fillId="0" borderId="2" xfId="0" applyFont="1" applyBorder="1" applyAlignment="1" applyProtection="1">
      <alignment horizontal="center"/>
      <protection locked="0"/>
    </xf>
    <xf numFmtId="0" fontId="4" fillId="0" borderId="3" xfId="0" applyFont="1" applyBorder="1" applyAlignment="1" applyProtection="1">
      <alignment horizontal="center"/>
      <protection locked="0"/>
    </xf>
    <xf numFmtId="0" fontId="0" fillId="0" borderId="4" xfId="0" applyFont="1" applyBorder="1" applyAlignment="1" applyProtection="1">
      <alignment horizontal="center"/>
      <protection locked="0"/>
    </xf>
    <xf numFmtId="0" fontId="10" fillId="0" borderId="4" xfId="0" applyNumberFormat="1" applyFont="1" applyBorder="1" applyAlignment="1" applyProtection="1">
      <alignment horizontal="center" wrapText="1"/>
      <protection locked="0"/>
    </xf>
    <xf numFmtId="0" fontId="0" fillId="0" borderId="4" xfId="0" applyFont="1" applyBorder="1" applyAlignment="1" applyProtection="1">
      <alignment horizontal="right"/>
      <protection locked="0"/>
    </xf>
    <xf numFmtId="0" fontId="7" fillId="4" borderId="3" xfId="0" applyFont="1" applyFill="1" applyBorder="1">
      <alignment vertical="center"/>
    </xf>
    <xf numFmtId="0" fontId="10" fillId="0" borderId="3" xfId="0" applyFont="1" applyBorder="1" applyAlignment="1">
      <alignment horizontal="right"/>
    </xf>
    <xf numFmtId="0" fontId="7" fillId="0" borderId="3" xfId="0" applyFont="1" applyBorder="1" applyProtection="1">
      <alignment vertical="center"/>
      <protection locked="0"/>
    </xf>
    <xf numFmtId="0" fontId="7" fillId="0" borderId="3" xfId="0" applyFont="1" applyBorder="1" applyAlignment="1">
      <alignment horizontal="right"/>
    </xf>
    <xf numFmtId="0" fontId="7" fillId="0" borderId="3" xfId="0" applyFont="1" applyBorder="1" applyAlignment="1" applyProtection="1">
      <alignment horizontal="right"/>
      <protection locked="0"/>
    </xf>
    <xf numFmtId="0" fontId="10" fillId="0" borderId="3" xfId="0" applyFont="1" applyBorder="1" applyAlignment="1" applyProtection="1">
      <alignment horizontal="right"/>
      <protection locked="0"/>
    </xf>
    <xf numFmtId="0" fontId="7" fillId="0" borderId="3" xfId="0" applyFont="1" applyBorder="1" applyAlignment="1" applyProtection="1">
      <alignment vertical="center" wrapText="1"/>
      <protection locked="0"/>
    </xf>
    <xf numFmtId="0" fontId="7" fillId="0" borderId="8" xfId="0" applyFont="1" applyBorder="1" applyAlignment="1" applyProtection="1">
      <alignment horizontal="right"/>
      <protection locked="0"/>
    </xf>
    <xf numFmtId="0" fontId="5" fillId="0" borderId="3" xfId="0" applyFont="1" applyBorder="1" applyProtection="1">
      <alignment vertical="center"/>
      <protection locked="0"/>
    </xf>
    <xf numFmtId="0" fontId="6" fillId="0" borderId="8" xfId="0" applyFont="1" applyBorder="1" applyAlignment="1">
      <alignment horizontal="right"/>
    </xf>
    <xf numFmtId="0" fontId="1" fillId="0" borderId="3" xfId="0" applyFont="1" applyBorder="1" applyAlignment="1" applyProtection="1">
      <alignment horizontal="center"/>
      <protection locked="0"/>
    </xf>
    <xf numFmtId="0" fontId="1" fillId="0" borderId="3" xfId="0" applyFont="1" applyBorder="1" applyAlignment="1" applyProtection="1">
      <alignment horizontal="right"/>
      <protection locked="0"/>
    </xf>
    <xf numFmtId="0" fontId="1" fillId="0" borderId="1" xfId="0" applyFont="1" applyBorder="1" applyAlignment="1" applyProtection="1">
      <alignment horizontal="right"/>
      <protection locked="0"/>
    </xf>
    <xf numFmtId="0" fontId="7" fillId="0" borderId="0" xfId="0" applyFont="1" applyAlignment="1" applyProtection="1">
      <alignment vertical="center" wrapText="1"/>
      <protection locked="0"/>
    </xf>
    <xf numFmtId="0" fontId="1" fillId="0" borderId="0" xfId="0" applyFont="1" applyProtection="1">
      <alignment vertical="center"/>
      <protection locked="0"/>
    </xf>
    <xf numFmtId="0" fontId="10" fillId="0" borderId="0" xfId="0" applyNumberFormat="1" applyFont="1" applyAlignment="1" applyProtection="1">
      <alignment vertical="center"/>
      <protection locked="0"/>
    </xf>
    <xf numFmtId="0" fontId="0" fillId="0" borderId="0" xfId="0" applyFont="1" applyAlignment="1" applyProtection="1">
      <alignment horizontal="right"/>
      <protection locked="0"/>
    </xf>
    <xf numFmtId="0" fontId="1" fillId="0" borderId="7" xfId="0" applyFont="1" applyBorder="1" applyAlignment="1" applyProtection="1">
      <alignment horizontal="right"/>
      <protection locked="0"/>
    </xf>
    <xf numFmtId="0" fontId="4" fillId="0" borderId="5" xfId="0" applyFont="1" applyBorder="1" applyAlignment="1" applyProtection="1">
      <alignment horizontal="center"/>
      <protection locked="0"/>
    </xf>
    <xf numFmtId="0" fontId="10" fillId="0" borderId="4" xfId="0" applyNumberFormat="1" applyFont="1" applyBorder="1" applyAlignment="1" applyProtection="1">
      <alignment horizontal="center" vertical="center"/>
      <protection locked="0"/>
    </xf>
    <xf numFmtId="0" fontId="10" fillId="0" borderId="4" xfId="0" applyNumberFormat="1" applyFont="1" applyBorder="1" applyAlignment="1" applyProtection="1">
      <alignment horizontal="center" vertical="center" wrapText="1"/>
      <protection locked="0"/>
    </xf>
    <xf numFmtId="0" fontId="10" fillId="0" borderId="6" xfId="0" applyNumberFormat="1" applyFont="1" applyBorder="1" applyAlignment="1" applyProtection="1">
      <alignment horizontal="right" vertical="center"/>
      <protection locked="0"/>
    </xf>
    <xf numFmtId="1" fontId="11" fillId="0" borderId="3" xfId="65" applyNumberFormat="1" applyFont="1" applyFill="1" applyBorder="1" applyAlignment="1" applyProtection="1">
      <alignment vertical="center"/>
      <protection locked="0"/>
    </xf>
    <xf numFmtId="0" fontId="11" fillId="4" borderId="3" xfId="0" applyNumberFormat="1" applyFont="1" applyFill="1" applyBorder="1">
      <alignment vertical="center"/>
    </xf>
    <xf numFmtId="0" fontId="7" fillId="0" borderId="1" xfId="0" applyNumberFormat="1" applyFont="1" applyBorder="1" applyAlignment="1" applyProtection="1">
      <alignment horizontal="right"/>
      <protection locked="0"/>
    </xf>
    <xf numFmtId="0" fontId="12" fillId="0" borderId="3" xfId="65" applyNumberFormat="1" applyFont="1" applyFill="1" applyBorder="1" applyAlignment="1" applyProtection="1">
      <alignment vertical="center"/>
      <protection locked="0"/>
    </xf>
    <xf numFmtId="0" fontId="12" fillId="2" borderId="3" xfId="0" applyNumberFormat="1" applyFont="1" applyFill="1" applyBorder="1">
      <alignment vertical="center"/>
    </xf>
    <xf numFmtId="0" fontId="7" fillId="0" borderId="1" xfId="0" applyFont="1" applyBorder="1" applyAlignment="1" applyProtection="1">
      <alignment horizontal="right"/>
      <protection locked="0"/>
    </xf>
    <xf numFmtId="3" fontId="12" fillId="0" borderId="3" xfId="65" applyNumberFormat="1" applyFont="1" applyFill="1" applyBorder="1" applyAlignment="1" applyProtection="1">
      <alignment vertical="center"/>
    </xf>
    <xf numFmtId="0" fontId="7" fillId="0" borderId="3" xfId="0" applyNumberFormat="1" applyFont="1" applyBorder="1" applyAlignment="1" applyProtection="1">
      <alignment vertical="center"/>
      <protection locked="0"/>
    </xf>
    <xf numFmtId="0" fontId="13" fillId="2" borderId="3" xfId="0" applyNumberFormat="1" applyFont="1" applyFill="1" applyBorder="1">
      <alignment vertical="center"/>
    </xf>
    <xf numFmtId="0" fontId="7" fillId="0" borderId="3" xfId="0" applyFont="1" applyFill="1" applyBorder="1" applyAlignment="1" applyProtection="1">
      <alignment horizontal="center"/>
      <protection locked="0"/>
    </xf>
    <xf numFmtId="0" fontId="7" fillId="0" borderId="1" xfId="0" applyFont="1" applyBorder="1" applyAlignment="1" applyProtection="1">
      <alignment horizontal="right"/>
    </xf>
    <xf numFmtId="0" fontId="0" fillId="0" borderId="3" xfId="0" applyFont="1" applyBorder="1" applyProtection="1">
      <alignment vertical="center"/>
      <protection locked="0"/>
    </xf>
    <xf numFmtId="3" fontId="11" fillId="0" borderId="3" xfId="65" applyNumberFormat="1" applyFont="1" applyFill="1" applyBorder="1" applyAlignment="1" applyProtection="1">
      <alignment vertical="center"/>
    </xf>
    <xf numFmtId="0" fontId="11" fillId="2" borderId="3" xfId="0" applyNumberFormat="1" applyFont="1" applyFill="1" applyBorder="1">
      <alignment vertical="center"/>
    </xf>
    <xf numFmtId="1" fontId="7" fillId="0" borderId="3" xfId="0" applyNumberFormat="1" applyFont="1" applyBorder="1" applyProtection="1">
      <alignment vertical="center"/>
      <protection locked="0"/>
    </xf>
    <xf numFmtId="1" fontId="7" fillId="0" borderId="1" xfId="0" applyNumberFormat="1" applyFont="1" applyBorder="1" applyAlignment="1" applyProtection="1">
      <alignment horizontal="right"/>
    </xf>
    <xf numFmtId="1" fontId="12" fillId="0" borderId="3" xfId="0" applyNumberFormat="1" applyFont="1" applyBorder="1" applyAlignment="1" applyProtection="1">
      <alignment horizontal="left" indent="1"/>
      <protection locked="0"/>
    </xf>
    <xf numFmtId="1" fontId="7" fillId="0" borderId="1" xfId="0" applyNumberFormat="1" applyFont="1" applyBorder="1" applyAlignment="1" applyProtection="1">
      <alignment horizontal="right"/>
      <protection locked="0"/>
    </xf>
    <xf numFmtId="0" fontId="12" fillId="0" borderId="3" xfId="65" applyFont="1" applyBorder="1" applyAlignment="1">
      <alignment vertical="center"/>
    </xf>
    <xf numFmtId="0" fontId="0" fillId="0" borderId="8" xfId="0" applyFont="1" applyBorder="1" applyProtection="1">
      <alignment vertical="center"/>
      <protection locked="0"/>
    </xf>
    <xf numFmtId="0" fontId="6" fillId="0" borderId="3" xfId="0" applyNumberFormat="1" applyFont="1" applyBorder="1" applyAlignment="1" applyProtection="1">
      <alignment horizontal="center" vertical="center"/>
      <protection locked="0" hidden="1"/>
    </xf>
    <xf numFmtId="0" fontId="11" fillId="2" borderId="3" xfId="0" applyNumberFormat="1" applyFont="1" applyFill="1" applyBorder="1" applyAlignment="1">
      <alignment horizontal="center" vertical="center"/>
    </xf>
    <xf numFmtId="0" fontId="1" fillId="0" borderId="3" xfId="0" applyFont="1" applyBorder="1" applyAlignment="1" applyProtection="1">
      <alignment horizontal="center" vertical="center"/>
      <protection locked="0"/>
    </xf>
    <xf numFmtId="1" fontId="10" fillId="0" borderId="1" xfId="0" applyNumberFormat="1" applyFont="1" applyBorder="1" applyAlignment="1" applyProtection="1">
      <alignment horizontal="center" vertical="center"/>
    </xf>
    <xf numFmtId="0" fontId="10" fillId="0" borderId="3" xfId="0" applyFont="1" applyBorder="1" applyProtection="1">
      <alignment vertical="center"/>
      <protection locked="0"/>
    </xf>
    <xf numFmtId="1" fontId="10" fillId="0" borderId="3" xfId="0" applyNumberFormat="1" applyFont="1" applyBorder="1" applyAlignment="1" applyProtection="1">
      <alignment horizontal="center" vertical="center"/>
    </xf>
    <xf numFmtId="0" fontId="12" fillId="0" borderId="0" xfId="0" applyNumberFormat="1" applyFont="1" applyBorder="1" applyAlignment="1" applyProtection="1">
      <alignment horizontal="left" indent="1"/>
      <protection locked="0"/>
    </xf>
    <xf numFmtId="0" fontId="12" fillId="0" borderId="0" xfId="0" applyFont="1" applyBorder="1">
      <alignment vertical="center"/>
    </xf>
    <xf numFmtId="0" fontId="12" fillId="0" borderId="0" xfId="0" applyFont="1">
      <alignment vertical="center"/>
    </xf>
    <xf numFmtId="0" fontId="14" fillId="0" borderId="0" xfId="0" applyFont="1" applyFill="1">
      <alignment vertical="center"/>
    </xf>
    <xf numFmtId="0" fontId="15" fillId="0" borderId="0" xfId="0" applyFont="1" applyFill="1">
      <alignment vertical="center"/>
    </xf>
    <xf numFmtId="180" fontId="14" fillId="0" borderId="0" xfId="0" applyNumberFormat="1" applyFont="1" applyFill="1" applyProtection="1">
      <alignment vertical="center"/>
      <protection locked="0" hidden="1"/>
    </xf>
    <xf numFmtId="0" fontId="16" fillId="0" borderId="0" xfId="0" applyFont="1" applyFill="1">
      <alignment vertical="center"/>
    </xf>
    <xf numFmtId="0" fontId="0" fillId="0" borderId="0" xfId="0" applyFill="1">
      <alignment vertical="center"/>
    </xf>
    <xf numFmtId="0" fontId="12" fillId="0" borderId="0" xfId="0" applyFont="1" applyFill="1">
      <alignment vertical="center"/>
    </xf>
    <xf numFmtId="180" fontId="7" fillId="0" borderId="0" xfId="0" applyNumberFormat="1" applyFont="1" applyFill="1" applyProtection="1">
      <alignment vertical="center"/>
      <protection locked="0" hidden="1"/>
    </xf>
    <xf numFmtId="180" fontId="7" fillId="0" borderId="0" xfId="0" applyNumberFormat="1" applyFont="1" applyFill="1">
      <alignment vertical="center"/>
    </xf>
    <xf numFmtId="0" fontId="7" fillId="0" borderId="0" xfId="0" applyFont="1" applyFill="1" applyAlignment="1">
      <alignment vertical="center" wrapText="1"/>
    </xf>
    <xf numFmtId="0" fontId="17" fillId="0" borderId="0" xfId="0" applyFont="1" applyFill="1">
      <alignment vertical="center"/>
    </xf>
    <xf numFmtId="180" fontId="18" fillId="0" borderId="0" xfId="0" applyNumberFormat="1" applyFont="1" applyFill="1" applyAlignment="1" applyProtection="1">
      <alignment horizontal="center"/>
      <protection locked="0" hidden="1"/>
    </xf>
    <xf numFmtId="0" fontId="0" fillId="0" borderId="0" xfId="0" applyFont="1" applyFill="1" applyAlignment="1">
      <alignment horizontal="right" vertical="center" wrapText="1"/>
    </xf>
    <xf numFmtId="180" fontId="11" fillId="0" borderId="3" xfId="0" applyNumberFormat="1" applyFont="1" applyFill="1" applyBorder="1" applyAlignment="1" applyProtection="1">
      <alignment horizontal="center" vertical="center"/>
      <protection locked="0" hidden="1"/>
    </xf>
    <xf numFmtId="180" fontId="10" fillId="0" borderId="3" xfId="0" applyNumberFormat="1" applyFont="1" applyFill="1" applyBorder="1" applyAlignment="1" applyProtection="1">
      <alignment horizontal="center" vertical="center"/>
      <protection locked="0" hidden="1"/>
    </xf>
    <xf numFmtId="180" fontId="10" fillId="0" borderId="3" xfId="0" applyNumberFormat="1" applyFont="1" applyFill="1" applyBorder="1" applyAlignment="1" applyProtection="1">
      <alignment horizontal="center" vertical="center" wrapText="1"/>
      <protection locked="0" hidden="1"/>
    </xf>
    <xf numFmtId="180" fontId="10" fillId="0" borderId="1" xfId="0" applyNumberFormat="1" applyFont="1" applyFill="1" applyBorder="1" applyAlignment="1" applyProtection="1">
      <alignment horizontal="center" vertical="center" wrapText="1"/>
      <protection locked="0" hidden="1"/>
    </xf>
    <xf numFmtId="180" fontId="19" fillId="0" borderId="1" xfId="0" applyNumberFormat="1" applyFont="1" applyFill="1" applyBorder="1" applyAlignment="1" applyProtection="1">
      <alignment horizontal="center" vertical="center" wrapText="1"/>
      <protection locked="0" hidden="1"/>
    </xf>
    <xf numFmtId="0" fontId="11" fillId="0" borderId="3" xfId="0" applyFont="1" applyFill="1" applyBorder="1">
      <alignment vertical="center"/>
    </xf>
    <xf numFmtId="180" fontId="10" fillId="0" borderId="3" xfId="0" applyNumberFormat="1" applyFont="1" applyFill="1" applyBorder="1" applyProtection="1">
      <alignment vertical="center"/>
      <protection locked="0" hidden="1"/>
    </xf>
    <xf numFmtId="180" fontId="10" fillId="0" borderId="3" xfId="0" applyNumberFormat="1" applyFont="1" applyFill="1" applyBorder="1" applyAlignment="1">
      <alignment vertical="center" shrinkToFit="1"/>
    </xf>
    <xf numFmtId="181" fontId="20" fillId="0" borderId="3" xfId="0" applyNumberFormat="1" applyFont="1" applyFill="1" applyBorder="1" applyAlignment="1">
      <alignment vertical="center" wrapText="1" shrinkToFit="1"/>
    </xf>
    <xf numFmtId="180" fontId="19" fillId="0" borderId="1" xfId="0" applyNumberFormat="1" applyFont="1" applyFill="1" applyBorder="1" applyAlignment="1">
      <alignment vertical="center" shrinkToFit="1"/>
    </xf>
    <xf numFmtId="0" fontId="12" fillId="0" borderId="3" xfId="0" applyFont="1" applyFill="1" applyBorder="1">
      <alignment vertical="center"/>
    </xf>
    <xf numFmtId="180" fontId="7" fillId="0" borderId="3" xfId="0" applyNumberFormat="1" applyFont="1" applyFill="1" applyBorder="1" applyProtection="1">
      <alignment vertical="center"/>
      <protection locked="0" hidden="1"/>
    </xf>
    <xf numFmtId="180" fontId="7" fillId="0" borderId="3" xfId="0" applyNumberFormat="1" applyFont="1" applyFill="1" applyBorder="1" applyAlignment="1">
      <alignment vertical="center" shrinkToFit="1"/>
    </xf>
    <xf numFmtId="181" fontId="7" fillId="0" borderId="3" xfId="0" applyNumberFormat="1" applyFont="1" applyFill="1" applyBorder="1" applyAlignment="1">
      <alignment vertical="center" wrapText="1" shrinkToFit="1"/>
    </xf>
    <xf numFmtId="181" fontId="7" fillId="0" borderId="1" xfId="0" applyNumberFormat="1" applyFont="1" applyFill="1" applyBorder="1" applyAlignment="1">
      <alignment vertical="center" wrapText="1" shrinkToFit="1"/>
    </xf>
    <xf numFmtId="0" fontId="15" fillId="0" borderId="1" xfId="0" applyFont="1" applyFill="1" applyBorder="1">
      <alignment vertical="center"/>
    </xf>
    <xf numFmtId="181" fontId="21" fillId="0" borderId="3" xfId="0" applyNumberFormat="1" applyFont="1" applyFill="1" applyBorder="1" applyAlignment="1">
      <alignment vertical="center" wrapText="1" shrinkToFit="1"/>
    </xf>
    <xf numFmtId="181" fontId="21" fillId="0" borderId="1" xfId="0" applyNumberFormat="1" applyFont="1" applyFill="1" applyBorder="1" applyAlignment="1">
      <alignment vertical="center" wrapText="1" shrinkToFit="1"/>
    </xf>
    <xf numFmtId="181" fontId="22" fillId="0" borderId="3" xfId="0" applyNumberFormat="1" applyFont="1" applyFill="1" applyBorder="1" applyAlignment="1">
      <alignment vertical="center" wrapText="1" shrinkToFit="1"/>
    </xf>
    <xf numFmtId="181" fontId="23" fillId="0" borderId="3" xfId="0" applyNumberFormat="1" applyFont="1" applyFill="1" applyBorder="1" applyAlignment="1">
      <alignment vertical="center" wrapText="1" shrinkToFit="1"/>
    </xf>
    <xf numFmtId="180" fontId="24" fillId="0" borderId="3" xfId="0" applyNumberFormat="1" applyFont="1" applyFill="1" applyBorder="1" applyAlignment="1">
      <alignment vertical="center" shrinkToFit="1"/>
    </xf>
    <xf numFmtId="0" fontId="25" fillId="0" borderId="1" xfId="0" applyFont="1" applyFill="1" applyBorder="1" applyAlignment="1">
      <alignment vertical="center" wrapText="1"/>
    </xf>
    <xf numFmtId="0" fontId="23" fillId="0" borderId="3" xfId="0" applyFont="1" applyFill="1" applyBorder="1" applyAlignment="1">
      <alignment vertical="center" wrapText="1"/>
    </xf>
    <xf numFmtId="181" fontId="26" fillId="0" borderId="1" xfId="0" applyNumberFormat="1" applyFont="1" applyFill="1" applyBorder="1" applyAlignment="1">
      <alignment vertical="center" wrapText="1" shrinkToFit="1"/>
    </xf>
    <xf numFmtId="180" fontId="10" fillId="0" borderId="1" xfId="0" applyNumberFormat="1" applyFont="1" applyFill="1" applyBorder="1" applyAlignment="1">
      <alignment vertical="center" shrinkToFit="1"/>
    </xf>
    <xf numFmtId="0" fontId="0" fillId="0" borderId="0" xfId="0" applyFont="1" applyFill="1" applyAlignment="1">
      <alignment horizontal="right" vertical="center"/>
    </xf>
    <xf numFmtId="0" fontId="16" fillId="0" borderId="3" xfId="0" applyFont="1" applyFill="1" applyBorder="1">
      <alignment vertical="center"/>
    </xf>
    <xf numFmtId="0" fontId="27" fillId="0" borderId="3" xfId="0" applyFont="1" applyFill="1" applyBorder="1">
      <alignment vertical="center"/>
    </xf>
    <xf numFmtId="0" fontId="17" fillId="0" borderId="3" xfId="0" applyFont="1" applyFill="1" applyBorder="1">
      <alignment vertical="center"/>
    </xf>
    <xf numFmtId="181" fontId="28" fillId="0" borderId="3" xfId="0" applyNumberFormat="1" applyFont="1" applyFill="1" applyBorder="1" applyAlignment="1">
      <alignment vertical="center" wrapText="1" shrinkToFit="1"/>
    </xf>
    <xf numFmtId="0" fontId="17" fillId="0" borderId="1" xfId="0" applyFont="1" applyFill="1" applyBorder="1">
      <alignment vertical="center"/>
    </xf>
    <xf numFmtId="0" fontId="14" fillId="0" borderId="3" xfId="0" applyFont="1" applyFill="1" applyBorder="1">
      <alignment vertical="center"/>
    </xf>
    <xf numFmtId="0" fontId="19" fillId="0" borderId="3" xfId="0" applyFont="1" applyFill="1" applyBorder="1">
      <alignment vertical="center"/>
    </xf>
    <xf numFmtId="181" fontId="24" fillId="0" borderId="1" xfId="0" applyNumberFormat="1" applyFont="1" applyFill="1" applyBorder="1" applyAlignment="1">
      <alignment vertical="center" wrapText="1" shrinkToFit="1"/>
    </xf>
    <xf numFmtId="181" fontId="24" fillId="0" borderId="3" xfId="0" applyNumberFormat="1" applyFont="1" applyFill="1" applyBorder="1" applyAlignment="1">
      <alignment vertical="center" wrapText="1" shrinkToFit="1"/>
    </xf>
    <xf numFmtId="181" fontId="10" fillId="0" borderId="3" xfId="0" applyNumberFormat="1" applyFont="1" applyFill="1" applyBorder="1" applyAlignment="1">
      <alignment vertical="center" wrapText="1" shrinkToFit="1"/>
    </xf>
    <xf numFmtId="181" fontId="10" fillId="0" borderId="1" xfId="0" applyNumberFormat="1" applyFont="1" applyFill="1" applyBorder="1" applyAlignment="1">
      <alignment vertical="center" wrapText="1" shrinkToFit="1"/>
    </xf>
    <xf numFmtId="0" fontId="29" fillId="0" borderId="1" xfId="0" applyFont="1" applyFill="1" applyBorder="1">
      <alignment vertical="center"/>
    </xf>
    <xf numFmtId="181" fontId="30" fillId="0" borderId="3" xfId="0" applyNumberFormat="1" applyFont="1" applyFill="1" applyBorder="1" applyAlignment="1">
      <alignment vertical="center" wrapText="1" shrinkToFit="1"/>
    </xf>
    <xf numFmtId="0" fontId="23" fillId="0" borderId="3" xfId="0" applyNumberFormat="1" applyFont="1" applyFill="1" applyBorder="1" applyAlignment="1">
      <alignment vertical="center" wrapText="1"/>
    </xf>
    <xf numFmtId="0" fontId="31" fillId="0" borderId="3" xfId="0" applyFont="1" applyFill="1" applyBorder="1">
      <alignment vertical="center"/>
    </xf>
    <xf numFmtId="0" fontId="28" fillId="0" borderId="3" xfId="0" applyNumberFormat="1" applyFont="1" applyFill="1" applyBorder="1" applyAlignment="1">
      <alignment vertical="center" wrapText="1" shrinkToFit="1"/>
    </xf>
    <xf numFmtId="0" fontId="23" fillId="0" borderId="3" xfId="0" applyNumberFormat="1" applyFont="1" applyFill="1" applyBorder="1" applyAlignment="1">
      <alignment vertical="center" wrapText="1" shrinkToFit="1"/>
    </xf>
    <xf numFmtId="181" fontId="26" fillId="0" borderId="3" xfId="0" applyNumberFormat="1" applyFont="1" applyFill="1" applyBorder="1" applyAlignment="1">
      <alignment vertical="center" wrapText="1" shrinkToFit="1"/>
    </xf>
    <xf numFmtId="181" fontId="32" fillId="0" borderId="3" xfId="0" applyNumberFormat="1" applyFont="1" applyFill="1" applyBorder="1" applyAlignment="1">
      <alignment vertical="center" wrapText="1" shrinkToFit="1"/>
    </xf>
    <xf numFmtId="181" fontId="33" fillId="0" borderId="3" xfId="0" applyNumberFormat="1" applyFont="1" applyFill="1" applyBorder="1" applyAlignment="1">
      <alignment vertical="center" wrapText="1" shrinkToFit="1"/>
    </xf>
    <xf numFmtId="180" fontId="7" fillId="0" borderId="8" xfId="0" applyNumberFormat="1" applyFont="1" applyFill="1" applyBorder="1" applyProtection="1">
      <alignment vertical="center"/>
      <protection locked="0" hidden="1"/>
    </xf>
    <xf numFmtId="180" fontId="7" fillId="0" borderId="8" xfId="0" applyNumberFormat="1" applyFont="1" applyFill="1" applyBorder="1" applyAlignment="1">
      <alignment vertical="center" shrinkToFit="1"/>
    </xf>
    <xf numFmtId="181" fontId="21" fillId="0" borderId="8" xfId="0" applyNumberFormat="1" applyFont="1" applyFill="1" applyBorder="1" applyAlignment="1">
      <alignment vertical="center" wrapText="1" shrinkToFit="1"/>
    </xf>
    <xf numFmtId="181" fontId="21" fillId="0" borderId="9" xfId="0" applyNumberFormat="1" applyFont="1" applyFill="1" applyBorder="1" applyAlignment="1">
      <alignment vertical="center" wrapText="1" shrinkToFit="1"/>
    </xf>
    <xf numFmtId="0" fontId="15" fillId="0" borderId="9" xfId="0" applyFont="1" applyFill="1" applyBorder="1">
      <alignment vertical="center"/>
    </xf>
    <xf numFmtId="0" fontId="11" fillId="0" borderId="1" xfId="0" applyFont="1" applyFill="1" applyBorder="1">
      <alignment vertical="center"/>
    </xf>
    <xf numFmtId="180" fontId="19" fillId="0" borderId="3" xfId="0" applyNumberFormat="1" applyFont="1" applyFill="1" applyBorder="1" applyAlignment="1">
      <alignment vertical="center" shrinkToFit="1"/>
    </xf>
    <xf numFmtId="0" fontId="12" fillId="0" borderId="1" xfId="0" applyFont="1" applyFill="1" applyBorder="1">
      <alignment vertical="center"/>
    </xf>
    <xf numFmtId="0" fontId="15" fillId="0" borderId="3" xfId="0" applyFont="1" applyFill="1" applyBorder="1">
      <alignment vertical="center"/>
    </xf>
    <xf numFmtId="181" fontId="34" fillId="0" borderId="3" xfId="0" applyNumberFormat="1" applyFont="1" applyFill="1" applyBorder="1" applyAlignment="1">
      <alignment vertical="center" wrapText="1" shrinkToFit="1"/>
    </xf>
    <xf numFmtId="0" fontId="17" fillId="0" borderId="8" xfId="0" applyFont="1" applyFill="1" applyBorder="1">
      <alignment vertical="center"/>
    </xf>
    <xf numFmtId="180" fontId="7" fillId="0" borderId="4" xfId="0" applyNumberFormat="1" applyFont="1" applyFill="1" applyBorder="1" applyProtection="1">
      <alignment vertical="center"/>
      <protection locked="0" hidden="1"/>
    </xf>
    <xf numFmtId="180" fontId="7" fillId="0" borderId="4" xfId="0" applyNumberFormat="1" applyFont="1" applyFill="1" applyBorder="1" applyAlignment="1">
      <alignment vertical="center" shrinkToFit="1"/>
    </xf>
    <xf numFmtId="181" fontId="21" fillId="0" borderId="4" xfId="0" applyNumberFormat="1" applyFont="1" applyFill="1" applyBorder="1" applyAlignment="1">
      <alignment vertical="center" wrapText="1" shrinkToFit="1"/>
    </xf>
    <xf numFmtId="181" fontId="21" fillId="0" borderId="6" xfId="0" applyNumberFormat="1" applyFont="1" applyFill="1" applyBorder="1" applyAlignment="1">
      <alignment vertical="center" wrapText="1" shrinkToFit="1"/>
    </xf>
    <xf numFmtId="0" fontId="15" fillId="0" borderId="6" xfId="0" applyFont="1" applyFill="1" applyBorder="1">
      <alignment vertical="center"/>
    </xf>
    <xf numFmtId="181" fontId="35" fillId="0" borderId="3" xfId="0" applyNumberFormat="1" applyFont="1" applyFill="1" applyBorder="1" applyAlignment="1">
      <alignment vertical="center" wrapText="1" shrinkToFit="1"/>
    </xf>
    <xf numFmtId="0" fontId="17" fillId="0" borderId="4" xfId="0" applyFont="1" applyFill="1" applyBorder="1">
      <alignment vertical="center"/>
    </xf>
    <xf numFmtId="0" fontId="14" fillId="0" borderId="4" xfId="0" applyFont="1" applyFill="1" applyBorder="1">
      <alignment vertical="center"/>
    </xf>
    <xf numFmtId="0" fontId="36" fillId="0" borderId="10" xfId="348" applyFont="1" applyFill="1" applyBorder="1" applyAlignment="1">
      <alignment horizontal="center" vertical="center" wrapText="1"/>
    </xf>
    <xf numFmtId="0" fontId="17" fillId="0" borderId="3" xfId="0" applyNumberFormat="1" applyFont="1" applyFill="1" applyBorder="1" applyAlignment="1">
      <alignment vertical="center" wrapText="1"/>
    </xf>
    <xf numFmtId="0" fontId="27" fillId="0" borderId="3" xfId="0" applyNumberFormat="1" applyFont="1" applyFill="1" applyBorder="1" applyAlignment="1">
      <alignment vertical="center" wrapText="1"/>
    </xf>
    <xf numFmtId="0" fontId="23" fillId="0" borderId="3" xfId="0" applyFont="1" applyFill="1" applyBorder="1">
      <alignment vertical="center"/>
    </xf>
    <xf numFmtId="181" fontId="22" fillId="0" borderId="1" xfId="0" applyNumberFormat="1" applyFont="1" applyFill="1" applyBorder="1" applyAlignment="1">
      <alignment vertical="center" wrapText="1" shrinkToFit="1"/>
    </xf>
    <xf numFmtId="181" fontId="37" fillId="0" borderId="1" xfId="0" applyNumberFormat="1" applyFont="1" applyFill="1" applyBorder="1" applyAlignment="1">
      <alignment vertical="center" wrapText="1" shrinkToFit="1"/>
    </xf>
    <xf numFmtId="0" fontId="38" fillId="0" borderId="3" xfId="0" applyFont="1" applyFill="1" applyBorder="1" applyAlignment="1">
      <alignment vertical="center" wrapText="1"/>
    </xf>
    <xf numFmtId="0" fontId="28" fillId="0" borderId="3" xfId="0" applyNumberFormat="1" applyFont="1" applyFill="1" applyBorder="1" applyAlignment="1">
      <alignment vertical="center" wrapText="1"/>
    </xf>
    <xf numFmtId="0" fontId="7" fillId="0" borderId="3" xfId="0" applyNumberFormat="1" applyFont="1" applyFill="1" applyBorder="1" applyAlignment="1">
      <alignment vertical="center" wrapText="1"/>
    </xf>
    <xf numFmtId="0" fontId="19" fillId="0" borderId="1" xfId="0" applyFont="1" applyFill="1" applyBorder="1">
      <alignment vertical="center"/>
    </xf>
    <xf numFmtId="0" fontId="10" fillId="0" borderId="3" xfId="0" applyNumberFormat="1" applyFont="1" applyFill="1" applyBorder="1" applyAlignment="1">
      <alignment vertical="center" wrapText="1"/>
    </xf>
    <xf numFmtId="0" fontId="39" fillId="0" borderId="1" xfId="0" applyFont="1" applyFill="1" applyBorder="1" applyAlignment="1">
      <alignment vertical="center" wrapText="1"/>
    </xf>
    <xf numFmtId="0" fontId="22" fillId="0" borderId="3" xfId="0" applyFont="1" applyFill="1" applyBorder="1" applyAlignment="1">
      <alignment vertical="center" wrapText="1"/>
    </xf>
    <xf numFmtId="0" fontId="40" fillId="0" borderId="1" xfId="0" applyFont="1" applyFill="1" applyBorder="1">
      <alignment vertical="center"/>
    </xf>
    <xf numFmtId="0" fontId="40" fillId="0" borderId="1" xfId="0" applyFont="1" applyFill="1" applyBorder="1" applyAlignment="1">
      <alignment vertical="center" wrapText="1"/>
    </xf>
    <xf numFmtId="0" fontId="17" fillId="0" borderId="3" xfId="0" applyFont="1" applyFill="1" applyBorder="1" applyAlignment="1">
      <alignment vertical="center" wrapText="1"/>
    </xf>
    <xf numFmtId="181" fontId="41" fillId="0" borderId="3" xfId="0" applyNumberFormat="1" applyFont="1" applyFill="1" applyBorder="1" applyAlignment="1">
      <alignment vertical="center" wrapText="1" shrinkToFit="1"/>
    </xf>
    <xf numFmtId="0" fontId="28" fillId="0" borderId="3" xfId="0" applyFont="1" applyFill="1" applyBorder="1" applyAlignment="1">
      <alignment vertical="center" wrapText="1"/>
    </xf>
    <xf numFmtId="181" fontId="7" fillId="0" borderId="4" xfId="0" applyNumberFormat="1" applyFont="1" applyFill="1" applyBorder="1" applyAlignment="1">
      <alignment vertical="center" wrapText="1" shrinkToFit="1"/>
    </xf>
    <xf numFmtId="0" fontId="11" fillId="0" borderId="3" xfId="0" applyNumberFormat="1" applyFont="1" applyFill="1" applyBorder="1" applyProtection="1">
      <alignment vertical="center"/>
      <protection locked="0" hidden="1"/>
    </xf>
    <xf numFmtId="0" fontId="12" fillId="0" borderId="3" xfId="0" applyNumberFormat="1" applyFont="1" applyFill="1" applyBorder="1" applyProtection="1">
      <alignment vertical="center"/>
      <protection locked="0" hidden="1"/>
    </xf>
    <xf numFmtId="0" fontId="42" fillId="0" borderId="3" xfId="0" applyFont="1" applyFill="1" applyBorder="1">
      <alignment vertical="center"/>
    </xf>
    <xf numFmtId="0" fontId="0" fillId="0" borderId="3" xfId="0" applyFill="1" applyBorder="1">
      <alignment vertical="center"/>
    </xf>
    <xf numFmtId="0" fontId="43" fillId="0" borderId="1" xfId="0" applyFont="1" applyFill="1" applyBorder="1">
      <alignment vertical="center"/>
    </xf>
    <xf numFmtId="0" fontId="41" fillId="0" borderId="3" xfId="0" applyFont="1" applyFill="1" applyBorder="1" applyAlignment="1">
      <alignment vertical="center" wrapText="1"/>
    </xf>
    <xf numFmtId="0" fontId="27" fillId="0" borderId="3" xfId="0" applyFont="1" applyFill="1" applyBorder="1" applyAlignment="1">
      <alignment vertical="center" wrapText="1"/>
    </xf>
    <xf numFmtId="0" fontId="43" fillId="0" borderId="1" xfId="0" applyFont="1" applyFill="1" applyBorder="1" applyAlignment="1">
      <alignment vertical="center" wrapText="1"/>
    </xf>
    <xf numFmtId="0" fontId="43" fillId="0" borderId="3" xfId="0" applyFont="1" applyFill="1" applyBorder="1" applyAlignment="1">
      <alignment vertical="center" wrapText="1"/>
    </xf>
    <xf numFmtId="0" fontId="25" fillId="0" borderId="3" xfId="0" applyFont="1" applyFill="1" applyBorder="1" applyAlignment="1">
      <alignment vertical="center" wrapText="1"/>
    </xf>
    <xf numFmtId="0" fontId="27" fillId="0" borderId="1" xfId="0" applyFont="1" applyFill="1" applyBorder="1">
      <alignment vertical="center"/>
    </xf>
    <xf numFmtId="0" fontId="11" fillId="2" borderId="2" xfId="0" applyFont="1" applyFill="1" applyBorder="1" applyAlignment="1">
      <alignment vertical="center"/>
    </xf>
    <xf numFmtId="0" fontId="44" fillId="0" borderId="1" xfId="0" applyFont="1" applyFill="1" applyBorder="1" applyAlignment="1">
      <alignment vertical="center" wrapText="1"/>
    </xf>
    <xf numFmtId="0" fontId="12" fillId="2" borderId="2" xfId="0" applyFont="1" applyFill="1" applyBorder="1" applyAlignment="1">
      <alignment vertical="center"/>
    </xf>
    <xf numFmtId="0" fontId="11" fillId="2" borderId="5" xfId="0" applyFont="1" applyFill="1" applyBorder="1" applyAlignment="1">
      <alignment vertical="center"/>
    </xf>
    <xf numFmtId="0" fontId="12" fillId="2" borderId="5" xfId="0" applyFont="1" applyFill="1" applyBorder="1" applyAlignment="1">
      <alignment vertical="center"/>
    </xf>
    <xf numFmtId="181" fontId="45" fillId="0" borderId="1" xfId="0" applyNumberFormat="1" applyFont="1" applyFill="1" applyBorder="1" applyAlignment="1">
      <alignment vertical="center" wrapText="1" shrinkToFit="1"/>
    </xf>
    <xf numFmtId="181" fontId="45" fillId="0" borderId="3" xfId="0" applyNumberFormat="1" applyFont="1" applyFill="1" applyBorder="1" applyAlignment="1">
      <alignment vertical="center" wrapText="1" shrinkToFit="1"/>
    </xf>
    <xf numFmtId="180" fontId="23" fillId="0" borderId="3" xfId="0" applyNumberFormat="1" applyFont="1" applyFill="1" applyBorder="1" applyAlignment="1">
      <alignment vertical="center" shrinkToFit="1"/>
    </xf>
    <xf numFmtId="180" fontId="17" fillId="0" borderId="1" xfId="0" applyNumberFormat="1" applyFont="1" applyFill="1" applyBorder="1" applyAlignment="1">
      <alignment vertical="center" shrinkToFit="1"/>
    </xf>
    <xf numFmtId="180" fontId="10" fillId="0" borderId="3" xfId="0" applyNumberFormat="1" applyFont="1" applyFill="1" applyBorder="1" applyAlignment="1" applyProtection="1">
      <alignment horizontal="center"/>
      <protection locked="0" hidden="1"/>
    </xf>
    <xf numFmtId="0" fontId="46" fillId="0" borderId="3" xfId="0" applyFont="1" applyFill="1" applyBorder="1">
      <alignment vertical="center"/>
    </xf>
    <xf numFmtId="0" fontId="47" fillId="0" borderId="1" xfId="0" applyFont="1" applyFill="1" applyBorder="1">
      <alignment vertical="center"/>
    </xf>
    <xf numFmtId="0" fontId="28" fillId="0" borderId="3" xfId="0" applyFont="1" applyFill="1" applyBorder="1">
      <alignment vertical="center"/>
    </xf>
    <xf numFmtId="0" fontId="13" fillId="0" borderId="3" xfId="0" applyFont="1" applyFill="1" applyBorder="1">
      <alignment vertical="center"/>
    </xf>
    <xf numFmtId="0" fontId="48" fillId="0" borderId="1" xfId="0" applyFont="1" applyFill="1" applyBorder="1">
      <alignment vertical="center"/>
    </xf>
    <xf numFmtId="0" fontId="30" fillId="0" borderId="3" xfId="0" applyFont="1" applyFill="1" applyBorder="1">
      <alignment vertical="center"/>
    </xf>
    <xf numFmtId="0" fontId="13" fillId="0" borderId="3" xfId="0" applyNumberFormat="1" applyFont="1" applyFill="1" applyBorder="1" applyAlignment="1">
      <alignment vertical="center" wrapText="1"/>
    </xf>
    <xf numFmtId="0" fontId="47" fillId="0" borderId="3" xfId="0" applyFont="1" applyFill="1" applyBorder="1">
      <alignment vertical="center"/>
    </xf>
    <xf numFmtId="180" fontId="28" fillId="0" borderId="3" xfId="0" applyNumberFormat="1" applyFont="1" applyFill="1" applyBorder="1" applyAlignment="1">
      <alignment vertical="center" shrinkToFit="1"/>
    </xf>
    <xf numFmtId="0" fontId="0" fillId="4" borderId="0" xfId="0" applyFill="1">
      <alignment vertical="center"/>
    </xf>
    <xf numFmtId="0" fontId="18" fillId="4" borderId="0" xfId="0" applyFont="1" applyFill="1" applyBorder="1" applyAlignment="1">
      <alignment horizontal="center" vertical="center"/>
    </xf>
    <xf numFmtId="0" fontId="49" fillId="4" borderId="0" xfId="0" applyFont="1" applyFill="1" applyBorder="1" applyAlignment="1">
      <alignment horizontal="center" vertical="center"/>
    </xf>
    <xf numFmtId="0" fontId="5" fillId="4" borderId="11" xfId="0" applyFont="1" applyFill="1" applyBorder="1" applyAlignment="1">
      <alignment horizontal="center" vertical="center" wrapText="1"/>
    </xf>
    <xf numFmtId="0" fontId="7" fillId="4" borderId="11" xfId="0" applyFont="1" applyFill="1" applyBorder="1" applyAlignment="1">
      <alignment horizontal="center" vertical="center"/>
    </xf>
    <xf numFmtId="0" fontId="7" fillId="4" borderId="12" xfId="0" applyFont="1" applyFill="1" applyBorder="1" applyAlignment="1">
      <alignment horizontal="center" vertical="center"/>
    </xf>
    <xf numFmtId="0" fontId="5" fillId="4" borderId="13" xfId="0" applyFont="1" applyFill="1" applyBorder="1" applyAlignment="1">
      <alignment horizontal="center" vertical="center" wrapText="1"/>
    </xf>
    <xf numFmtId="0" fontId="12" fillId="4" borderId="14" xfId="0" applyFont="1" applyFill="1" applyBorder="1" applyAlignment="1">
      <alignment horizontal="center" vertical="center" wrapText="1"/>
    </xf>
    <xf numFmtId="0" fontId="12" fillId="4" borderId="3" xfId="0" applyFont="1" applyFill="1" applyBorder="1" applyAlignment="1">
      <alignment horizontal="center" vertical="center" wrapText="1"/>
    </xf>
    <xf numFmtId="0" fontId="12" fillId="4" borderId="8" xfId="0" applyFont="1" applyFill="1" applyBorder="1" applyAlignment="1">
      <alignment horizontal="center" vertical="center" wrapText="1"/>
    </xf>
    <xf numFmtId="0" fontId="12" fillId="4" borderId="15" xfId="0" applyFont="1" applyFill="1" applyBorder="1" applyAlignment="1">
      <alignment horizontal="center" vertical="center" wrapText="1"/>
    </xf>
    <xf numFmtId="0" fontId="12" fillId="4" borderId="4" xfId="0" applyFont="1" applyFill="1" applyBorder="1" applyAlignment="1">
      <alignment horizontal="center" vertical="center" wrapText="1"/>
    </xf>
    <xf numFmtId="0" fontId="7" fillId="4" borderId="13" xfId="0" applyFont="1" applyFill="1" applyBorder="1" applyAlignment="1">
      <alignment horizontal="center" vertical="center"/>
    </xf>
    <xf numFmtId="0" fontId="7" fillId="4" borderId="16" xfId="0" applyFont="1" applyFill="1" applyBorder="1" applyAlignment="1">
      <alignment horizontal="center" vertical="center"/>
    </xf>
    <xf numFmtId="0" fontId="7" fillId="4" borderId="4" xfId="0" applyFont="1" applyFill="1" applyBorder="1" applyAlignment="1">
      <alignment horizontal="center" vertical="center"/>
    </xf>
    <xf numFmtId="0" fontId="7" fillId="4" borderId="4" xfId="0" applyFont="1" applyFill="1" applyBorder="1" applyAlignment="1">
      <alignment horizontal="center" vertical="center" wrapText="1"/>
    </xf>
    <xf numFmtId="0" fontId="50" fillId="4" borderId="13" xfId="0" applyFont="1" applyFill="1" applyBorder="1" applyAlignment="1">
      <alignment horizontal="center" vertical="center"/>
    </xf>
    <xf numFmtId="0" fontId="7" fillId="4" borderId="14" xfId="0" applyFont="1" applyFill="1" applyBorder="1" applyAlignment="1">
      <alignment horizontal="center" vertical="center"/>
    </xf>
    <xf numFmtId="0" fontId="7" fillId="4" borderId="3" xfId="0" applyFont="1" applyFill="1" applyBorder="1" applyAlignment="1">
      <alignment horizontal="center" vertical="center"/>
    </xf>
    <xf numFmtId="0" fontId="30" fillId="4" borderId="14" xfId="0" applyFont="1" applyFill="1" applyBorder="1" applyAlignment="1">
      <alignment horizontal="center" vertical="center"/>
    </xf>
    <xf numFmtId="0" fontId="30" fillId="4" borderId="4" xfId="0" applyFont="1" applyFill="1" applyBorder="1" applyAlignment="1">
      <alignment horizontal="center" vertical="center" wrapText="1"/>
    </xf>
    <xf numFmtId="0" fontId="11" fillId="4" borderId="17" xfId="0" applyFont="1" applyFill="1" applyBorder="1" applyAlignment="1">
      <alignment horizontal="center" vertical="center"/>
    </xf>
    <xf numFmtId="176" fontId="10" fillId="4" borderId="18" xfId="0" applyNumberFormat="1" applyFont="1" applyFill="1" applyBorder="1" applyAlignment="1">
      <alignment horizontal="center" vertical="center"/>
    </xf>
    <xf numFmtId="176" fontId="10" fillId="4" borderId="19" xfId="0" applyNumberFormat="1" applyFont="1" applyFill="1" applyBorder="1" applyAlignment="1">
      <alignment horizontal="center" vertical="center"/>
    </xf>
    <xf numFmtId="0" fontId="0" fillId="4" borderId="0" xfId="0" applyNumberFormat="1" applyFill="1" applyAlignment="1">
      <alignment horizontal="left" vertical="center" wrapText="1"/>
    </xf>
    <xf numFmtId="14" fontId="10" fillId="4" borderId="0" xfId="0" applyNumberFormat="1" applyFont="1" applyFill="1" applyBorder="1" applyAlignment="1">
      <alignment vertical="center"/>
    </xf>
    <xf numFmtId="14" fontId="51" fillId="4" borderId="0" xfId="0" applyNumberFormat="1" applyFont="1" applyFill="1" applyBorder="1" applyAlignment="1">
      <alignment vertical="center"/>
    </xf>
    <xf numFmtId="0" fontId="7" fillId="4" borderId="20" xfId="0" applyFont="1" applyFill="1" applyBorder="1" applyAlignment="1">
      <alignment horizontal="center" vertical="center"/>
    </xf>
    <xf numFmtId="0" fontId="7" fillId="4" borderId="21" xfId="0" applyFont="1" applyFill="1" applyBorder="1" applyAlignment="1">
      <alignment vertical="center"/>
    </xf>
    <xf numFmtId="0" fontId="7" fillId="4" borderId="22" xfId="0" applyFont="1" applyFill="1" applyBorder="1" applyAlignment="1">
      <alignment horizontal="center" vertical="center"/>
    </xf>
    <xf numFmtId="0" fontId="7" fillId="4" borderId="3" xfId="0" applyFont="1" applyFill="1" applyBorder="1" applyAlignment="1">
      <alignment horizontal="center" vertical="center" wrapText="1"/>
    </xf>
    <xf numFmtId="0" fontId="7" fillId="4" borderId="4" xfId="0" applyNumberFormat="1" applyFont="1" applyFill="1" applyBorder="1">
      <alignment vertical="center"/>
    </xf>
    <xf numFmtId="180" fontId="7" fillId="4" borderId="4" xfId="0" applyNumberFormat="1" applyFont="1" applyFill="1" applyBorder="1" applyAlignment="1">
      <alignment horizontal="center" vertical="center"/>
    </xf>
    <xf numFmtId="180" fontId="7" fillId="4" borderId="3" xfId="0" applyNumberFormat="1" applyFont="1" applyFill="1" applyBorder="1" applyAlignment="1">
      <alignment horizontal="center" vertical="center"/>
    </xf>
    <xf numFmtId="180" fontId="7" fillId="4" borderId="8" xfId="0" applyNumberFormat="1" applyFont="1" applyFill="1" applyBorder="1" applyAlignment="1">
      <alignment horizontal="center" vertical="center"/>
    </xf>
    <xf numFmtId="0" fontId="10" fillId="4" borderId="19" xfId="0" applyNumberFormat="1" applyFont="1" applyFill="1" applyBorder="1" applyAlignment="1">
      <alignment horizontal="center" vertical="center"/>
    </xf>
    <xf numFmtId="2" fontId="10" fillId="4" borderId="19" xfId="0" applyNumberFormat="1" applyFont="1" applyFill="1" applyBorder="1" applyAlignment="1">
      <alignment horizontal="center" vertical="center"/>
    </xf>
    <xf numFmtId="0" fontId="1" fillId="4" borderId="23" xfId="0" applyFont="1" applyFill="1" applyBorder="1" applyAlignment="1">
      <alignment horizontal="center" vertical="center"/>
    </xf>
    <xf numFmtId="0" fontId="0" fillId="4" borderId="24" xfId="0" applyFill="1" applyBorder="1" applyAlignment="1">
      <alignment horizontal="center" vertical="center" wrapText="1"/>
    </xf>
    <xf numFmtId="0" fontId="0" fillId="4" borderId="25" xfId="0" applyFill="1" applyBorder="1" applyAlignment="1">
      <alignment horizontal="center" vertical="center" wrapText="1"/>
    </xf>
    <xf numFmtId="0" fontId="0" fillId="4" borderId="26" xfId="0" applyFill="1" applyBorder="1" applyAlignment="1">
      <alignment horizontal="center" vertical="center" wrapText="1"/>
    </xf>
    <xf numFmtId="181" fontId="7" fillId="4" borderId="4" xfId="0" applyNumberFormat="1" applyFont="1" applyFill="1" applyBorder="1" applyAlignment="1">
      <alignment horizontal="center" vertical="center"/>
    </xf>
    <xf numFmtId="180" fontId="7" fillId="4" borderId="26" xfId="0" applyNumberFormat="1" applyFont="1" applyFill="1" applyBorder="1">
      <alignment vertical="center"/>
    </xf>
    <xf numFmtId="181" fontId="7" fillId="4" borderId="3" xfId="0" applyNumberFormat="1" applyFont="1" applyFill="1" applyBorder="1" applyAlignment="1">
      <alignment horizontal="center" vertical="center"/>
    </xf>
    <xf numFmtId="181" fontId="7" fillId="4" borderId="8" xfId="0" applyNumberFormat="1" applyFont="1" applyFill="1" applyBorder="1" applyAlignment="1">
      <alignment horizontal="center" vertical="center"/>
    </xf>
    <xf numFmtId="176" fontId="10" fillId="4" borderId="27" xfId="0" applyNumberFormat="1" applyFont="1" applyFill="1" applyBorder="1" applyAlignment="1">
      <alignment horizontal="center" vertical="center"/>
    </xf>
    <xf numFmtId="0" fontId="7" fillId="5" borderId="28" xfId="0" applyFont="1" applyFill="1" applyBorder="1" applyAlignment="1">
      <alignment horizontal="center" vertical="center" wrapText="1"/>
    </xf>
    <xf numFmtId="0" fontId="7" fillId="5" borderId="29" xfId="0" applyFont="1" applyFill="1" applyBorder="1" applyAlignment="1">
      <alignment horizontal="center" vertical="center" wrapText="1"/>
    </xf>
    <xf numFmtId="0" fontId="7" fillId="5" borderId="30" xfId="0" applyFont="1" applyFill="1" applyBorder="1" applyAlignment="1">
      <alignment horizontal="center" vertical="center" wrapText="1"/>
    </xf>
    <xf numFmtId="0" fontId="7" fillId="5" borderId="5" xfId="0" applyFont="1" applyFill="1" applyBorder="1">
      <alignment vertical="center"/>
    </xf>
    <xf numFmtId="176" fontId="10" fillId="5" borderId="31" xfId="0" applyNumberFormat="1" applyFont="1" applyFill="1" applyBorder="1" applyAlignment="1">
      <alignment horizontal="center" vertical="center"/>
    </xf>
    <xf numFmtId="0" fontId="5" fillId="0" borderId="0" xfId="0" applyFont="1" applyAlignment="1">
      <alignment horizontal="center" vertical="center"/>
    </xf>
    <xf numFmtId="0" fontId="6" fillId="0" borderId="0" xfId="0" applyFont="1" applyAlignment="1">
      <alignment horizontal="center" vertical="center"/>
    </xf>
    <xf numFmtId="0" fontId="7" fillId="0" borderId="0" xfId="0" applyFont="1">
      <alignment vertical="center"/>
    </xf>
    <xf numFmtId="0" fontId="0" fillId="4" borderId="0" xfId="0" applyFill="1" applyAlignment="1">
      <alignment horizontal="center"/>
    </xf>
    <xf numFmtId="0" fontId="0" fillId="2" borderId="0" xfId="0" applyNumberFormat="1" applyFill="1" applyAlignment="1">
      <alignment horizontal="center"/>
    </xf>
    <xf numFmtId="0" fontId="0" fillId="2" borderId="0" xfId="0" applyNumberFormat="1" applyFill="1">
      <alignment vertical="center"/>
    </xf>
    <xf numFmtId="0" fontId="0" fillId="2" borderId="0" xfId="0" applyNumberFormat="1" applyFont="1" applyFill="1">
      <alignment vertical="center"/>
    </xf>
    <xf numFmtId="0" fontId="0" fillId="2" borderId="0" xfId="0" applyFill="1">
      <alignment vertical="center"/>
    </xf>
    <xf numFmtId="0" fontId="0" fillId="2" borderId="0" xfId="0" applyFill="1" applyAlignment="1">
      <alignment horizontal="center" vertical="center"/>
    </xf>
    <xf numFmtId="0" fontId="18" fillId="0" borderId="0" xfId="0" applyFont="1" applyAlignment="1">
      <alignment horizontal="center"/>
    </xf>
    <xf numFmtId="0" fontId="5" fillId="0" borderId="32" xfId="0" applyFont="1" applyBorder="1" applyAlignment="1">
      <alignment horizontal="center" vertical="center" wrapText="1"/>
    </xf>
    <xf numFmtId="0" fontId="5" fillId="4" borderId="33" xfId="0" applyFont="1" applyFill="1" applyBorder="1" applyAlignment="1">
      <alignment horizontal="center" vertical="center" wrapText="1"/>
    </xf>
    <xf numFmtId="0" fontId="0" fillId="4" borderId="21" xfId="0" applyFill="1" applyBorder="1" applyAlignment="1">
      <alignment vertical="center"/>
    </xf>
    <xf numFmtId="0" fontId="0" fillId="4" borderId="12" xfId="0" applyFill="1" applyBorder="1" applyAlignment="1">
      <alignment vertical="center"/>
    </xf>
    <xf numFmtId="0" fontId="0" fillId="4" borderId="22" xfId="0" applyFill="1" applyBorder="1" applyAlignment="1">
      <alignment vertical="center"/>
    </xf>
    <xf numFmtId="0" fontId="1" fillId="2" borderId="22" xfId="0" applyFont="1" applyFill="1" applyBorder="1" applyAlignment="1">
      <alignment horizontal="center" vertical="center"/>
    </xf>
    <xf numFmtId="0" fontId="1" fillId="2" borderId="12" xfId="0" applyFont="1" applyFill="1" applyBorder="1" applyAlignment="1">
      <alignment horizontal="center" vertical="center"/>
    </xf>
    <xf numFmtId="0" fontId="0" fillId="0" borderId="14" xfId="0" applyBorder="1" applyAlignment="1"/>
    <xf numFmtId="0" fontId="0" fillId="4" borderId="3" xfId="0" applyFill="1" applyBorder="1" applyAlignment="1">
      <alignment horizontal="center"/>
    </xf>
    <xf numFmtId="0" fontId="7" fillId="4" borderId="1" xfId="0" applyFont="1" applyFill="1" applyBorder="1" applyAlignment="1">
      <alignment vertical="center"/>
    </xf>
    <xf numFmtId="0" fontId="7" fillId="4" borderId="2" xfId="0" applyFont="1" applyFill="1" applyBorder="1" applyAlignment="1">
      <alignment vertical="center"/>
    </xf>
    <xf numFmtId="0" fontId="7" fillId="4" borderId="3" xfId="0" applyNumberFormat="1" applyFont="1" applyFill="1" applyBorder="1" applyAlignment="1">
      <alignment horizontal="center" vertical="center" wrapText="1"/>
    </xf>
    <xf numFmtId="0" fontId="12" fillId="2" borderId="5" xfId="0" applyFont="1" applyFill="1" applyBorder="1" applyAlignment="1">
      <alignment horizontal="center" vertical="center" wrapText="1"/>
    </xf>
    <xf numFmtId="0" fontId="52" fillId="2" borderId="34" xfId="0" applyFont="1" applyFill="1" applyBorder="1" applyAlignment="1">
      <alignment horizontal="center" vertical="center" wrapText="1"/>
    </xf>
    <xf numFmtId="0" fontId="12" fillId="2" borderId="8" xfId="0" applyFont="1" applyFill="1" applyBorder="1" applyAlignment="1">
      <alignment horizontal="center" vertical="center" wrapText="1"/>
    </xf>
    <xf numFmtId="0" fontId="12" fillId="4" borderId="5" xfId="0" applyFont="1" applyFill="1" applyBorder="1" applyAlignment="1">
      <alignment horizontal="center" vertical="center" wrapText="1"/>
    </xf>
    <xf numFmtId="0" fontId="12" fillId="4" borderId="1" xfId="0" applyFont="1" applyFill="1" applyBorder="1" applyAlignment="1">
      <alignment horizontal="center" vertical="center" wrapText="1"/>
    </xf>
    <xf numFmtId="0" fontId="52" fillId="2" borderId="0" xfId="0" applyFont="1" applyFill="1" applyBorder="1" applyAlignment="1">
      <alignment horizontal="center" vertical="center" wrapText="1"/>
    </xf>
    <xf numFmtId="0" fontId="12" fillId="2" borderId="4" xfId="0" applyFont="1" applyFill="1" applyBorder="1" applyAlignment="1">
      <alignment horizontal="center" vertical="center" wrapText="1"/>
    </xf>
    <xf numFmtId="0" fontId="10" fillId="0" borderId="14" xfId="0" applyFont="1" applyBorder="1" applyAlignment="1">
      <alignment horizontal="center"/>
    </xf>
    <xf numFmtId="0" fontId="11" fillId="4" borderId="5" xfId="0" applyFont="1" applyFill="1" applyBorder="1" applyAlignment="1">
      <alignment horizontal="center" vertical="center" wrapText="1"/>
    </xf>
    <xf numFmtId="0" fontId="7" fillId="0" borderId="14" xfId="0" applyFont="1" applyBorder="1" applyAlignment="1">
      <alignment horizontal="left"/>
    </xf>
    <xf numFmtId="0" fontId="7" fillId="4" borderId="4" xfId="0" applyFont="1" applyFill="1" applyBorder="1" applyAlignment="1">
      <alignment horizontal="center" wrapText="1"/>
    </xf>
    <xf numFmtId="0" fontId="7" fillId="4" borderId="3" xfId="0" applyFont="1" applyFill="1" applyBorder="1" applyAlignment="1">
      <alignment horizontal="center"/>
    </xf>
    <xf numFmtId="0" fontId="7" fillId="2" borderId="3" xfId="0" applyFont="1" applyFill="1" applyBorder="1" applyAlignment="1">
      <alignment horizontal="center"/>
    </xf>
    <xf numFmtId="178" fontId="7" fillId="2" borderId="3" xfId="0" applyNumberFormat="1" applyFont="1" applyFill="1" applyBorder="1" applyAlignment="1">
      <alignment horizontal="right" vertical="center" wrapText="1"/>
    </xf>
    <xf numFmtId="0" fontId="7" fillId="2" borderId="3" xfId="0" applyFont="1" applyFill="1" applyBorder="1" applyAlignment="1">
      <alignment horizontal="right" vertical="center" wrapText="1"/>
    </xf>
    <xf numFmtId="0" fontId="7" fillId="4" borderId="3" xfId="0" applyFont="1" applyFill="1" applyBorder="1" applyAlignment="1">
      <alignment wrapText="1"/>
    </xf>
    <xf numFmtId="178" fontId="7" fillId="2" borderId="8" xfId="0" applyNumberFormat="1" applyFont="1" applyFill="1" applyBorder="1" applyAlignment="1">
      <alignment horizontal="right" vertical="center" wrapText="1"/>
    </xf>
    <xf numFmtId="0" fontId="0" fillId="2" borderId="3" xfId="0" applyFill="1" applyBorder="1" applyAlignment="1">
      <alignment horizontal="right" vertical="center" wrapText="1"/>
    </xf>
    <xf numFmtId="0" fontId="7" fillId="4" borderId="1" xfId="0" applyFont="1" applyFill="1" applyBorder="1" applyAlignment="1">
      <alignment horizontal="center"/>
    </xf>
    <xf numFmtId="0" fontId="7" fillId="2" borderId="1" xfId="0" applyFont="1" applyFill="1" applyBorder="1" applyAlignment="1">
      <alignment horizontal="center"/>
    </xf>
    <xf numFmtId="0" fontId="0" fillId="2" borderId="5" xfId="0" applyFill="1" applyBorder="1" applyAlignment="1">
      <alignment horizontal="right" vertical="center" wrapText="1"/>
    </xf>
    <xf numFmtId="0" fontId="7" fillId="0" borderId="14" xfId="0" applyFont="1" applyBorder="1">
      <alignment vertical="center"/>
    </xf>
    <xf numFmtId="0" fontId="7" fillId="4" borderId="3" xfId="0" applyFont="1" applyFill="1" applyBorder="1" applyAlignment="1">
      <alignment vertical="center"/>
    </xf>
    <xf numFmtId="178" fontId="7" fillId="2" borderId="8" xfId="0" applyNumberFormat="1" applyFont="1" applyFill="1" applyBorder="1" applyAlignment="1">
      <alignment horizontal="center" vertical="center" wrapText="1"/>
    </xf>
    <xf numFmtId="178" fontId="7" fillId="2" borderId="15" xfId="0" applyNumberFormat="1" applyFont="1" applyFill="1" applyBorder="1" applyAlignment="1">
      <alignment horizontal="center" vertical="center" wrapText="1"/>
    </xf>
    <xf numFmtId="0" fontId="7" fillId="0" borderId="13" xfId="0" applyFont="1" applyBorder="1">
      <alignment vertical="center"/>
    </xf>
    <xf numFmtId="0" fontId="7" fillId="4" borderId="5" xfId="0" applyFont="1" applyFill="1" applyBorder="1" applyAlignment="1">
      <alignment horizontal="center"/>
    </xf>
    <xf numFmtId="0" fontId="7" fillId="2" borderId="35" xfId="0" applyFont="1" applyFill="1" applyBorder="1" applyAlignment="1">
      <alignment horizontal="right"/>
    </xf>
    <xf numFmtId="0" fontId="7" fillId="2" borderId="5" xfId="0" applyFont="1" applyFill="1" applyBorder="1" applyAlignment="1">
      <alignment horizontal="right"/>
    </xf>
    <xf numFmtId="178" fontId="7" fillId="2" borderId="4" xfId="0" applyNumberFormat="1" applyFont="1" applyFill="1" applyBorder="1" applyAlignment="1">
      <alignment horizontal="center" vertical="center" wrapText="1"/>
    </xf>
    <xf numFmtId="0" fontId="7" fillId="4" borderId="4" xfId="0" applyFont="1" applyFill="1" applyBorder="1" applyAlignment="1">
      <alignment horizontal="center"/>
    </xf>
    <xf numFmtId="0" fontId="7" fillId="2" borderId="4" xfId="0" applyFont="1" applyFill="1" applyBorder="1" applyAlignment="1">
      <alignment horizontal="right"/>
    </xf>
    <xf numFmtId="0" fontId="7" fillId="2" borderId="3" xfId="0" applyFont="1" applyFill="1" applyBorder="1" applyAlignment="1">
      <alignment horizontal="right"/>
    </xf>
    <xf numFmtId="0" fontId="12" fillId="0" borderId="14" xfId="0" applyFont="1" applyBorder="1">
      <alignment vertical="center"/>
    </xf>
    <xf numFmtId="0" fontId="50" fillId="2" borderId="3" xfId="0" applyFont="1" applyFill="1" applyBorder="1" applyAlignment="1">
      <alignment horizontal="right"/>
    </xf>
    <xf numFmtId="0" fontId="7" fillId="4" borderId="8" xfId="0" applyFont="1" applyFill="1" applyBorder="1" applyAlignment="1">
      <alignment vertical="center"/>
    </xf>
    <xf numFmtId="0" fontId="18" fillId="2" borderId="0" xfId="0" applyNumberFormat="1" applyFont="1" applyFill="1" applyAlignment="1">
      <alignment horizontal="center"/>
    </xf>
    <xf numFmtId="0" fontId="18" fillId="2" borderId="0" xfId="0" applyFont="1" applyFill="1" applyAlignment="1">
      <alignment horizontal="center"/>
    </xf>
    <xf numFmtId="0" fontId="1" fillId="2" borderId="12" xfId="0" applyNumberFormat="1" applyFont="1" applyFill="1" applyBorder="1" applyAlignment="1">
      <alignment horizontal="center" vertical="center"/>
    </xf>
    <xf numFmtId="0" fontId="12" fillId="2" borderId="8" xfId="0" applyNumberFormat="1" applyFont="1" applyFill="1" applyBorder="1" applyAlignment="1">
      <alignment horizontal="center" vertical="center" wrapText="1"/>
    </xf>
    <xf numFmtId="0" fontId="12" fillId="2" borderId="9" xfId="0" applyFont="1" applyFill="1" applyBorder="1" applyAlignment="1">
      <alignment horizontal="center" vertical="center" wrapText="1"/>
    </xf>
    <xf numFmtId="0" fontId="12" fillId="2" borderId="3" xfId="0" applyFont="1" applyFill="1" applyBorder="1" applyAlignment="1">
      <alignment horizontal="center" vertical="center" wrapText="1"/>
    </xf>
    <xf numFmtId="0" fontId="12" fillId="2" borderId="4" xfId="0" applyNumberFormat="1" applyFont="1" applyFill="1" applyBorder="1" applyAlignment="1">
      <alignment horizontal="center" vertical="center" wrapText="1"/>
    </xf>
    <xf numFmtId="0" fontId="12" fillId="2" borderId="6" xfId="0" applyFont="1" applyFill="1" applyBorder="1" applyAlignment="1">
      <alignment horizontal="center" vertical="center" wrapText="1"/>
    </xf>
    <xf numFmtId="0" fontId="11" fillId="2" borderId="5" xfId="0" applyNumberFormat="1" applyFont="1" applyFill="1" applyBorder="1" applyAlignment="1">
      <alignment horizontal="center" vertical="center" wrapText="1"/>
    </xf>
    <xf numFmtId="0" fontId="11" fillId="2" borderId="5" xfId="0" applyFont="1" applyFill="1" applyBorder="1" applyAlignment="1">
      <alignment horizontal="center" vertical="center" wrapText="1"/>
    </xf>
    <xf numFmtId="0" fontId="11" fillId="2" borderId="35" xfId="0" applyFont="1" applyFill="1" applyBorder="1" applyAlignment="1">
      <alignment horizontal="center" vertical="center" wrapText="1"/>
    </xf>
    <xf numFmtId="0" fontId="7" fillId="2" borderId="35" xfId="0" applyFont="1" applyFill="1" applyBorder="1" applyAlignment="1">
      <alignment horizontal="right" vertical="center" wrapText="1"/>
    </xf>
    <xf numFmtId="0" fontId="7" fillId="2" borderId="35" xfId="0" applyNumberFormat="1" applyFont="1" applyFill="1" applyBorder="1" applyAlignment="1">
      <alignment horizontal="center"/>
    </xf>
    <xf numFmtId="0" fontId="7" fillId="2" borderId="3" xfId="0" applyNumberFormat="1" applyFont="1" applyFill="1" applyBorder="1" applyAlignment="1">
      <alignment horizontal="right" wrapText="1"/>
    </xf>
    <xf numFmtId="178" fontId="7" fillId="2" borderId="3" xfId="0" applyNumberFormat="1" applyFont="1" applyFill="1" applyBorder="1" applyAlignment="1">
      <alignment horizontal="right" wrapText="1"/>
    </xf>
    <xf numFmtId="0" fontId="7" fillId="2" borderId="5" xfId="0" applyFont="1" applyFill="1" applyBorder="1" applyAlignment="1">
      <alignment horizontal="right" vertical="center" wrapText="1"/>
    </xf>
    <xf numFmtId="0" fontId="7" fillId="2" borderId="5" xfId="0" applyNumberFormat="1" applyFont="1" applyFill="1" applyBorder="1" applyAlignment="1">
      <alignment horizontal="center"/>
    </xf>
    <xf numFmtId="0" fontId="50" fillId="2" borderId="5" xfId="0" applyNumberFormat="1" applyFont="1" applyFill="1" applyBorder="1" applyAlignment="1">
      <alignment horizontal="center"/>
    </xf>
    <xf numFmtId="0" fontId="7" fillId="2" borderId="3" xfId="0" applyNumberFormat="1" applyFont="1" applyFill="1" applyBorder="1" applyAlignment="1">
      <alignment horizontal="center"/>
    </xf>
    <xf numFmtId="182" fontId="7" fillId="2" borderId="3" xfId="0" applyNumberFormat="1" applyFont="1" applyFill="1" applyBorder="1" applyAlignment="1">
      <alignment horizontal="right" wrapText="1"/>
    </xf>
    <xf numFmtId="0" fontId="1" fillId="2" borderId="22" xfId="0" applyNumberFormat="1" applyFont="1" applyFill="1" applyBorder="1" applyAlignment="1">
      <alignment horizontal="center" vertical="center"/>
    </xf>
    <xf numFmtId="0" fontId="1" fillId="2" borderId="36" xfId="0" applyFont="1" applyFill="1" applyBorder="1" applyAlignment="1">
      <alignment horizontal="center" vertical="center"/>
    </xf>
    <xf numFmtId="0" fontId="12" fillId="2" borderId="3" xfId="0" applyNumberFormat="1" applyFont="1" applyFill="1" applyBorder="1" applyAlignment="1">
      <alignment horizontal="center" vertical="center" wrapText="1"/>
    </xf>
    <xf numFmtId="0" fontId="12" fillId="2" borderId="3" xfId="0" applyFont="1" applyFill="1" applyBorder="1" applyAlignment="1">
      <alignment vertical="center" wrapText="1"/>
    </xf>
    <xf numFmtId="0" fontId="11" fillId="2" borderId="35" xfId="0" applyNumberFormat="1" applyFont="1" applyFill="1" applyBorder="1" applyAlignment="1">
      <alignment horizontal="center" vertical="center" wrapText="1"/>
    </xf>
    <xf numFmtId="0" fontId="7" fillId="2" borderId="3" xfId="0" applyFont="1" applyFill="1" applyBorder="1" applyAlignment="1">
      <alignment horizontal="right" wrapText="1"/>
    </xf>
    <xf numFmtId="0" fontId="7" fillId="2" borderId="3" xfId="0" applyFont="1" applyFill="1" applyBorder="1" applyAlignment="1">
      <alignment horizontal="center" wrapText="1"/>
    </xf>
    <xf numFmtId="0" fontId="7" fillId="2" borderId="3" xfId="0" applyNumberFormat="1" applyFont="1" applyFill="1" applyBorder="1" applyAlignment="1">
      <alignment horizontal="center" wrapText="1"/>
    </xf>
    <xf numFmtId="178" fontId="53" fillId="2" borderId="3" xfId="0" applyNumberFormat="1" applyFont="1" applyFill="1" applyBorder="1" applyAlignment="1">
      <alignment horizontal="right" wrapText="1"/>
    </xf>
    <xf numFmtId="0" fontId="7" fillId="2" borderId="3" xfId="0" applyNumberFormat="1" applyFont="1" applyFill="1" applyBorder="1" applyAlignment="1">
      <alignment horizontal="right"/>
    </xf>
    <xf numFmtId="0" fontId="30" fillId="2" borderId="3" xfId="0" applyFont="1" applyFill="1" applyBorder="1" applyAlignment="1">
      <alignment horizontal="center"/>
    </xf>
    <xf numFmtId="0" fontId="1" fillId="2" borderId="21" xfId="0" applyFont="1" applyFill="1" applyBorder="1" applyAlignment="1">
      <alignment horizontal="center" vertical="center"/>
    </xf>
    <xf numFmtId="0" fontId="12" fillId="2" borderId="37" xfId="0" applyFont="1" applyFill="1" applyBorder="1" applyAlignment="1">
      <alignment horizontal="center" vertical="center" wrapText="1"/>
    </xf>
    <xf numFmtId="0" fontId="12" fillId="2" borderId="35" xfId="0" applyFont="1" applyFill="1" applyBorder="1" applyAlignment="1">
      <alignment horizontal="center" vertical="center" wrapText="1"/>
    </xf>
    <xf numFmtId="0" fontId="53" fillId="2" borderId="3" xfId="0" applyFont="1" applyFill="1" applyBorder="1" applyAlignment="1">
      <alignment horizontal="right" wrapText="1"/>
    </xf>
    <xf numFmtId="0" fontId="53" fillId="2" borderId="3" xfId="0" applyFont="1" applyFill="1" applyBorder="1" applyAlignment="1">
      <alignment horizontal="right"/>
    </xf>
    <xf numFmtId="0" fontId="0" fillId="2" borderId="0" xfId="0" applyNumberFormat="1" applyFill="1" applyBorder="1" applyAlignment="1">
      <alignment horizontal="center" vertical="center"/>
    </xf>
    <xf numFmtId="0" fontId="0" fillId="2" borderId="0" xfId="0" applyFill="1" applyBorder="1" applyAlignment="1">
      <alignment horizontal="center" vertical="center"/>
    </xf>
    <xf numFmtId="0" fontId="7" fillId="0" borderId="0" xfId="0" applyFont="1" applyBorder="1" applyAlignment="1">
      <alignment horizontal="center" vertical="center"/>
    </xf>
    <xf numFmtId="0" fontId="1" fillId="2" borderId="20" xfId="0" applyFont="1" applyFill="1" applyBorder="1" applyAlignment="1">
      <alignment horizontal="center" vertical="center"/>
    </xf>
    <xf numFmtId="0" fontId="7" fillId="2" borderId="38" xfId="0" applyFont="1" applyFill="1" applyBorder="1" applyAlignment="1">
      <alignment horizontal="center" vertical="center" wrapText="1"/>
    </xf>
    <xf numFmtId="0" fontId="7" fillId="0" borderId="37" xfId="0" applyFont="1" applyBorder="1" applyAlignment="1">
      <alignment horizontal="center" vertical="center" wrapText="1"/>
    </xf>
    <xf numFmtId="0" fontId="7" fillId="5" borderId="3" xfId="0" applyFont="1" applyFill="1" applyBorder="1" applyAlignment="1">
      <alignment horizontal="center" vertical="center" wrapText="1"/>
    </xf>
    <xf numFmtId="0" fontId="7" fillId="2" borderId="39" xfId="0" applyFont="1" applyFill="1" applyBorder="1" applyAlignment="1"/>
    <xf numFmtId="0" fontId="7" fillId="0" borderId="40" xfId="0" applyFont="1" applyBorder="1" applyAlignment="1">
      <alignment horizontal="center" vertical="center" wrapText="1"/>
    </xf>
    <xf numFmtId="0" fontId="7" fillId="0" borderId="35" xfId="0" applyFont="1" applyBorder="1" applyAlignment="1">
      <alignment horizontal="center" vertical="center" wrapText="1"/>
    </xf>
    <xf numFmtId="0" fontId="11" fillId="2" borderId="41" xfId="0" applyFont="1" applyFill="1" applyBorder="1" applyAlignment="1">
      <alignment horizontal="center" vertical="center" wrapText="1"/>
    </xf>
    <xf numFmtId="0" fontId="11" fillId="5" borderId="5" xfId="0" applyFont="1" applyFill="1" applyBorder="1" applyAlignment="1">
      <alignment horizontal="center" vertical="center" wrapText="1"/>
    </xf>
    <xf numFmtId="0" fontId="11" fillId="5" borderId="3" xfId="0" applyFont="1" applyFill="1" applyBorder="1" applyAlignment="1">
      <alignment horizontal="center" vertical="center" wrapText="1"/>
    </xf>
    <xf numFmtId="0" fontId="53" fillId="2" borderId="3" xfId="0" applyNumberFormat="1" applyFont="1" applyFill="1" applyBorder="1" applyAlignment="1">
      <alignment horizontal="right" wrapText="1"/>
    </xf>
    <xf numFmtId="178" fontId="53" fillId="2" borderId="39" xfId="0" applyNumberFormat="1" applyFont="1" applyFill="1" applyBorder="1" applyAlignment="1">
      <alignment horizontal="right"/>
    </xf>
    <xf numFmtId="178" fontId="7" fillId="0" borderId="5" xfId="0" applyNumberFormat="1" applyFont="1" applyBorder="1" applyAlignment="1">
      <alignment horizontal="right"/>
    </xf>
    <xf numFmtId="178" fontId="7" fillId="5" borderId="3" xfId="0" applyNumberFormat="1" applyFont="1" applyFill="1" applyBorder="1">
      <alignment vertical="center"/>
    </xf>
    <xf numFmtId="0" fontId="53" fillId="2" borderId="3" xfId="0" applyNumberFormat="1" applyFont="1" applyFill="1" applyBorder="1" applyAlignment="1">
      <alignment horizontal="right"/>
    </xf>
    <xf numFmtId="0" fontId="54" fillId="2" borderId="3" xfId="0" applyFont="1" applyFill="1" applyBorder="1" applyAlignment="1">
      <alignment horizontal="right"/>
    </xf>
    <xf numFmtId="0" fontId="7" fillId="4" borderId="8" xfId="0" applyFont="1" applyFill="1" applyBorder="1" applyAlignment="1">
      <alignment horizontal="center"/>
    </xf>
    <xf numFmtId="0" fontId="7" fillId="0" borderId="42" xfId="0" applyFont="1" applyBorder="1">
      <alignment vertical="center"/>
    </xf>
    <xf numFmtId="0" fontId="7" fillId="2" borderId="8" xfId="0" applyFont="1" applyFill="1" applyBorder="1" applyAlignment="1">
      <alignment horizontal="center"/>
    </xf>
    <xf numFmtId="0" fontId="7" fillId="2" borderId="8" xfId="0" applyFont="1" applyFill="1" applyBorder="1" applyAlignment="1">
      <alignment horizontal="right"/>
    </xf>
    <xf numFmtId="0" fontId="7" fillId="0" borderId="16" xfId="0" applyFont="1" applyBorder="1">
      <alignment vertical="center"/>
    </xf>
    <xf numFmtId="0" fontId="7" fillId="2" borderId="4" xfId="0" applyFont="1" applyFill="1" applyBorder="1" applyAlignment="1">
      <alignment horizontal="center"/>
    </xf>
    <xf numFmtId="0" fontId="7" fillId="0" borderId="43" xfId="0" applyFont="1" applyBorder="1">
      <alignment vertical="center"/>
    </xf>
    <xf numFmtId="0" fontId="7" fillId="4" borderId="44" xfId="0" applyFont="1" applyFill="1" applyBorder="1" applyAlignment="1">
      <alignment horizontal="center"/>
    </xf>
    <xf numFmtId="0" fontId="7" fillId="4" borderId="44" xfId="0" applyFont="1" applyFill="1" applyBorder="1">
      <alignment vertical="center"/>
    </xf>
    <xf numFmtId="0" fontId="7" fillId="4" borderId="0" xfId="0" applyFont="1" applyFill="1" applyAlignment="1">
      <alignment horizontal="center"/>
    </xf>
    <xf numFmtId="0" fontId="7" fillId="4" borderId="0" xfId="0" applyFont="1" applyFill="1">
      <alignment vertical="center"/>
    </xf>
    <xf numFmtId="0" fontId="7" fillId="2" borderId="8" xfId="0" applyNumberFormat="1" applyFont="1" applyFill="1" applyBorder="1" applyAlignment="1">
      <alignment horizontal="center"/>
    </xf>
    <xf numFmtId="0" fontId="7" fillId="2" borderId="8" xfId="0" applyNumberFormat="1" applyFont="1" applyFill="1" applyBorder="1" applyAlignment="1">
      <alignment horizontal="right" wrapText="1"/>
    </xf>
    <xf numFmtId="178" fontId="7" fillId="2" borderId="8" xfId="0" applyNumberFormat="1" applyFont="1" applyFill="1" applyBorder="1" applyAlignment="1">
      <alignment horizontal="right" wrapText="1"/>
    </xf>
    <xf numFmtId="0" fontId="7" fillId="2" borderId="4" xfId="0" applyNumberFormat="1" applyFont="1" applyFill="1" applyBorder="1" applyAlignment="1">
      <alignment horizontal="center"/>
    </xf>
    <xf numFmtId="0" fontId="7" fillId="2" borderId="6" xfId="0" applyNumberFormat="1" applyFont="1" applyFill="1" applyBorder="1" applyAlignment="1">
      <alignment horizontal="right" wrapText="1"/>
    </xf>
    <xf numFmtId="178" fontId="7" fillId="2" borderId="35" xfId="0" applyNumberFormat="1" applyFont="1" applyFill="1" applyBorder="1" applyAlignment="1">
      <alignment horizontal="right" wrapText="1"/>
    </xf>
    <xf numFmtId="0" fontId="7" fillId="2" borderId="4" xfId="0" applyNumberFormat="1" applyFont="1" applyFill="1" applyBorder="1" applyAlignment="1">
      <alignment horizontal="right" wrapText="1"/>
    </xf>
    <xf numFmtId="0" fontId="7" fillId="2" borderId="1" xfId="0" applyNumberFormat="1" applyFont="1" applyFill="1" applyBorder="1" applyAlignment="1">
      <alignment horizontal="right" wrapText="1"/>
    </xf>
    <xf numFmtId="0" fontId="7" fillId="2" borderId="44" xfId="0" applyNumberFormat="1" applyFont="1" applyFill="1" applyBorder="1" applyAlignment="1">
      <alignment horizontal="center"/>
    </xf>
    <xf numFmtId="0" fontId="7" fillId="2" borderId="44" xfId="0" applyNumberFormat="1" applyFont="1" applyFill="1" applyBorder="1">
      <alignment vertical="center"/>
    </xf>
    <xf numFmtId="0" fontId="7" fillId="2" borderId="45" xfId="0" applyNumberFormat="1" applyFont="1" applyFill="1" applyBorder="1">
      <alignment vertical="center"/>
    </xf>
    <xf numFmtId="178" fontId="7" fillId="2" borderId="19" xfId="0" applyNumberFormat="1" applyFont="1" applyFill="1" applyBorder="1" applyAlignment="1">
      <alignment horizontal="right" wrapText="1"/>
    </xf>
    <xf numFmtId="0" fontId="7" fillId="2" borderId="46" xfId="0" applyFont="1" applyFill="1" applyBorder="1">
      <alignment vertical="center"/>
    </xf>
    <xf numFmtId="0" fontId="7" fillId="2" borderId="0" xfId="0" applyNumberFormat="1" applyFont="1" applyFill="1" applyAlignment="1">
      <alignment horizontal="center"/>
    </xf>
    <xf numFmtId="0" fontId="7" fillId="2" borderId="0" xfId="0" applyNumberFormat="1" applyFont="1" applyFill="1">
      <alignment vertical="center"/>
    </xf>
    <xf numFmtId="178" fontId="7" fillId="2" borderId="0" xfId="0" applyNumberFormat="1" applyFont="1" applyFill="1" applyAlignment="1">
      <alignment horizontal="right" wrapText="1"/>
    </xf>
    <xf numFmtId="0" fontId="7" fillId="2" borderId="0" xfId="0" applyFont="1" applyFill="1">
      <alignment vertical="center"/>
    </xf>
    <xf numFmtId="1" fontId="7" fillId="2" borderId="3" xfId="0" applyNumberFormat="1" applyFont="1" applyFill="1" applyBorder="1" applyAlignment="1">
      <alignment horizontal="right"/>
    </xf>
    <xf numFmtId="0" fontId="7" fillId="2" borderId="8" xfId="0" applyNumberFormat="1" applyFont="1" applyFill="1" applyBorder="1" applyAlignment="1">
      <alignment horizontal="right"/>
    </xf>
    <xf numFmtId="0" fontId="7" fillId="2" borderId="8" xfId="0" applyNumberFormat="1" applyFont="1" applyFill="1" applyBorder="1" applyAlignment="1">
      <alignment horizontal="center" wrapText="1"/>
    </xf>
    <xf numFmtId="178" fontId="53" fillId="2" borderId="8" xfId="0" applyNumberFormat="1" applyFont="1" applyFill="1" applyBorder="1" applyAlignment="1">
      <alignment horizontal="right" wrapText="1"/>
    </xf>
    <xf numFmtId="0" fontId="7" fillId="2" borderId="4" xfId="0" applyNumberFormat="1" applyFont="1" applyFill="1" applyBorder="1" applyAlignment="1">
      <alignment horizontal="right"/>
    </xf>
    <xf numFmtId="0" fontId="7" fillId="2" borderId="4" xfId="0" applyNumberFormat="1" applyFont="1" applyFill="1" applyBorder="1" applyAlignment="1">
      <alignment horizontal="center" wrapText="1"/>
    </xf>
    <xf numFmtId="178" fontId="53" fillId="2" borderId="4" xfId="0" applyNumberFormat="1" applyFont="1" applyFill="1" applyBorder="1" applyAlignment="1">
      <alignment horizontal="right" wrapText="1"/>
    </xf>
    <xf numFmtId="0" fontId="7" fillId="2" borderId="1" xfId="0" applyFont="1" applyFill="1" applyBorder="1" applyAlignment="1">
      <alignment horizontal="right"/>
    </xf>
    <xf numFmtId="0" fontId="7" fillId="2" borderId="44" xfId="0" applyFont="1" applyFill="1" applyBorder="1">
      <alignment vertical="center"/>
    </xf>
    <xf numFmtId="0" fontId="7" fillId="2" borderId="44" xfId="0" applyFont="1" applyFill="1" applyBorder="1" applyAlignment="1">
      <alignment horizontal="center" vertical="center"/>
    </xf>
    <xf numFmtId="0" fontId="7" fillId="2" borderId="44" xfId="0" applyNumberFormat="1" applyFont="1" applyFill="1" applyBorder="1" applyAlignment="1">
      <alignment horizontal="center" wrapText="1"/>
    </xf>
    <xf numFmtId="0" fontId="7" fillId="2" borderId="45" xfId="0" applyFont="1" applyFill="1" applyBorder="1">
      <alignment vertical="center"/>
    </xf>
    <xf numFmtId="178" fontId="53" fillId="2" borderId="19" xfId="0" applyNumberFormat="1" applyFont="1" applyFill="1" applyBorder="1" applyAlignment="1">
      <alignment horizontal="right" wrapText="1"/>
    </xf>
    <xf numFmtId="0" fontId="7" fillId="2" borderId="0" xfId="0" applyFont="1" applyFill="1" applyAlignment="1">
      <alignment horizontal="center" vertical="center"/>
    </xf>
    <xf numFmtId="0" fontId="7" fillId="2" borderId="0" xfId="0" applyNumberFormat="1" applyFont="1" applyFill="1" applyAlignment="1">
      <alignment horizontal="center" wrapText="1"/>
    </xf>
    <xf numFmtId="178" fontId="53" fillId="2" borderId="0" xfId="0" applyNumberFormat="1" applyFont="1" applyFill="1" applyAlignment="1">
      <alignment horizontal="right" wrapText="1"/>
    </xf>
    <xf numFmtId="0" fontId="53" fillId="2" borderId="8" xfId="0" applyFont="1" applyFill="1" applyBorder="1" applyAlignment="1">
      <alignment horizontal="right" wrapText="1"/>
    </xf>
    <xf numFmtId="0" fontId="53" fillId="2" borderId="8" xfId="0" applyFont="1" applyFill="1" applyBorder="1" applyAlignment="1">
      <alignment horizontal="right"/>
    </xf>
    <xf numFmtId="0" fontId="53" fillId="2" borderId="4" xfId="0" applyFont="1" applyFill="1" applyBorder="1" applyAlignment="1">
      <alignment horizontal="right" wrapText="1"/>
    </xf>
    <xf numFmtId="0" fontId="53" fillId="2" borderId="4" xfId="0" applyFont="1" applyFill="1" applyBorder="1" applyAlignment="1">
      <alignment horizontal="right"/>
    </xf>
    <xf numFmtId="0" fontId="53" fillId="2" borderId="5" xfId="0" applyFont="1" applyFill="1" applyBorder="1" applyAlignment="1">
      <alignment horizontal="right" wrapText="1"/>
    </xf>
    <xf numFmtId="0" fontId="53" fillId="2" borderId="8" xfId="0" applyNumberFormat="1" applyFont="1" applyFill="1" applyBorder="1" applyAlignment="1">
      <alignment horizontal="right"/>
    </xf>
    <xf numFmtId="178" fontId="53" fillId="2" borderId="47" xfId="0" applyNumberFormat="1" applyFont="1" applyFill="1" applyBorder="1" applyAlignment="1">
      <alignment horizontal="right"/>
    </xf>
    <xf numFmtId="0" fontId="0" fillId="0" borderId="5" xfId="0" applyBorder="1">
      <alignment vertical="center"/>
    </xf>
    <xf numFmtId="178" fontId="7" fillId="5" borderId="0" xfId="0" applyNumberFormat="1" applyFont="1" applyFill="1">
      <alignment vertical="center"/>
    </xf>
    <xf numFmtId="0" fontId="53" fillId="2" borderId="4" xfId="0" applyNumberFormat="1" applyFont="1" applyFill="1" applyBorder="1" applyAlignment="1">
      <alignment horizontal="right"/>
    </xf>
    <xf numFmtId="178" fontId="53" fillId="2" borderId="26" xfId="0" applyNumberFormat="1" applyFont="1" applyFill="1" applyBorder="1" applyAlignment="1">
      <alignment horizontal="right"/>
    </xf>
    <xf numFmtId="0" fontId="53" fillId="2" borderId="9" xfId="0" applyFont="1" applyFill="1" applyBorder="1" applyAlignment="1">
      <alignment horizontal="right"/>
    </xf>
    <xf numFmtId="0" fontId="53" fillId="2" borderId="1" xfId="0" applyFont="1" applyFill="1" applyBorder="1" applyAlignment="1">
      <alignment horizontal="right"/>
    </xf>
    <xf numFmtId="0" fontId="53" fillId="2" borderId="19" xfId="0" applyFont="1" applyFill="1" applyBorder="1" applyAlignment="1">
      <alignment horizontal="right" wrapText="1"/>
    </xf>
    <xf numFmtId="178" fontId="53" fillId="2" borderId="27" xfId="0" applyNumberFormat="1" applyFont="1" applyFill="1" applyBorder="1" applyAlignment="1">
      <alignment horizontal="right"/>
    </xf>
    <xf numFmtId="0" fontId="53" fillId="2" borderId="0" xfId="0" applyFont="1" applyFill="1" applyAlignment="1">
      <alignment horizontal="right" wrapText="1"/>
    </xf>
    <xf numFmtId="178" fontId="53" fillId="2" borderId="0" xfId="0" applyNumberFormat="1" applyFont="1" applyFill="1" applyAlignment="1">
      <alignment horizontal="right"/>
    </xf>
    <xf numFmtId="0" fontId="12" fillId="0" borderId="0" xfId="0" applyNumberFormat="1" applyFont="1">
      <alignment vertical="center"/>
    </xf>
    <xf numFmtId="0" fontId="12" fillId="0" borderId="0" xfId="0" applyNumberFormat="1" applyFont="1" applyProtection="1">
      <alignment vertical="center"/>
      <protection locked="0" hidden="1"/>
    </xf>
    <xf numFmtId="0" fontId="12" fillId="2" borderId="0" xfId="0" applyFont="1" applyFill="1" applyAlignment="1">
      <alignment vertical="center"/>
    </xf>
    <xf numFmtId="0" fontId="1" fillId="0" borderId="0" xfId="0" applyNumberFormat="1" applyFont="1" applyAlignment="1" applyProtection="1">
      <alignment horizontal="center"/>
      <protection locked="0" hidden="1"/>
    </xf>
    <xf numFmtId="0" fontId="3" fillId="2" borderId="0" xfId="0" applyFont="1" applyFill="1" applyAlignment="1">
      <alignment vertical="center"/>
    </xf>
    <xf numFmtId="0" fontId="0" fillId="2" borderId="0" xfId="0" applyFont="1" applyFill="1" applyAlignment="1">
      <alignment vertical="center"/>
    </xf>
    <xf numFmtId="0" fontId="11" fillId="0" borderId="0" xfId="0" applyNumberFormat="1" applyFont="1" applyProtection="1">
      <alignment vertical="center"/>
      <protection locked="0" hidden="1"/>
    </xf>
    <xf numFmtId="0" fontId="55" fillId="2" borderId="0" xfId="0" applyFont="1" applyFill="1" applyAlignment="1">
      <alignment horizontal="center" vertical="center"/>
    </xf>
    <xf numFmtId="0" fontId="11" fillId="0" borderId="3" xfId="0" applyNumberFormat="1" applyFont="1" applyBorder="1" applyAlignment="1" applyProtection="1">
      <alignment horizontal="center"/>
      <protection locked="0" hidden="1"/>
    </xf>
    <xf numFmtId="0" fontId="11" fillId="0" borderId="1" xfId="0" applyNumberFormat="1" applyFont="1" applyBorder="1" applyAlignment="1" applyProtection="1">
      <alignment horizontal="center"/>
      <protection locked="0" hidden="1"/>
    </xf>
    <xf numFmtId="0" fontId="12" fillId="2" borderId="3" xfId="0" applyNumberFormat="1" applyFont="1" applyFill="1" applyBorder="1" applyAlignment="1">
      <alignment vertical="center"/>
    </xf>
    <xf numFmtId="0" fontId="11" fillId="2" borderId="3" xfId="0" applyNumberFormat="1" applyFont="1" applyFill="1" applyBorder="1" applyAlignment="1" applyProtection="1">
      <alignment horizontal="center"/>
      <protection locked="0" hidden="1"/>
    </xf>
    <xf numFmtId="0" fontId="11" fillId="0" borderId="3" xfId="0" applyNumberFormat="1" applyFont="1" applyBorder="1" applyAlignment="1" applyProtection="1">
      <alignment horizontal="center" vertical="center"/>
      <protection locked="0" hidden="1"/>
    </xf>
    <xf numFmtId="0" fontId="11" fillId="2" borderId="3" xfId="0" applyNumberFormat="1" applyFont="1" applyFill="1" applyBorder="1" applyAlignment="1" applyProtection="1">
      <alignment horizontal="center" vertical="center"/>
      <protection locked="0" hidden="1"/>
    </xf>
    <xf numFmtId="0" fontId="11" fillId="2" borderId="4" xfId="0" applyNumberFormat="1" applyFont="1" applyFill="1" applyBorder="1" applyAlignment="1" applyProtection="1">
      <alignment horizontal="center" vertical="center"/>
      <protection locked="0" hidden="1"/>
    </xf>
    <xf numFmtId="0" fontId="11" fillId="2" borderId="15" xfId="0" applyNumberFormat="1" applyFont="1" applyFill="1" applyBorder="1" applyAlignment="1" applyProtection="1">
      <alignment horizontal="center" vertical="center" wrapText="1"/>
      <protection locked="0" hidden="1"/>
    </xf>
    <xf numFmtId="0" fontId="11" fillId="2" borderId="6" xfId="0" applyNumberFormat="1" applyFont="1" applyFill="1" applyBorder="1" applyAlignment="1" applyProtection="1">
      <alignment horizontal="center"/>
      <protection locked="0" hidden="1"/>
    </xf>
    <xf numFmtId="0" fontId="11" fillId="2" borderId="7" xfId="0" applyNumberFormat="1" applyFont="1" applyFill="1" applyBorder="1" applyAlignment="1" applyProtection="1">
      <alignment horizontal="center"/>
      <protection locked="0" hidden="1"/>
    </xf>
    <xf numFmtId="0" fontId="11" fillId="2" borderId="3" xfId="0" applyNumberFormat="1" applyFont="1" applyFill="1" applyBorder="1" applyAlignment="1" applyProtection="1">
      <alignment horizontal="center" vertical="center" wrapText="1"/>
      <protection locked="0" hidden="1"/>
    </xf>
    <xf numFmtId="0" fontId="11" fillId="2" borderId="4" xfId="0" applyNumberFormat="1" applyFont="1" applyFill="1" applyBorder="1" applyAlignment="1" applyProtection="1">
      <alignment horizontal="center" vertical="center" wrapText="1"/>
      <protection locked="0" hidden="1"/>
    </xf>
    <xf numFmtId="0" fontId="12" fillId="2" borderId="3" xfId="0" applyNumberFormat="1" applyFont="1" applyFill="1" applyBorder="1" applyAlignment="1" applyProtection="1">
      <alignment horizontal="center" vertical="center" wrapText="1"/>
      <protection locked="0" hidden="1"/>
    </xf>
    <xf numFmtId="0" fontId="12" fillId="0" borderId="3" xfId="0" applyNumberFormat="1" applyFont="1" applyBorder="1" applyProtection="1">
      <alignment vertical="center"/>
      <protection locked="0" hidden="1"/>
    </xf>
    <xf numFmtId="0" fontId="12" fillId="6" borderId="3" xfId="0" applyNumberFormat="1" applyFont="1" applyFill="1" applyBorder="1">
      <alignment vertical="center"/>
    </xf>
    <xf numFmtId="0" fontId="12" fillId="2" borderId="3" xfId="0" applyFont="1" applyFill="1" applyBorder="1" applyAlignment="1">
      <alignment vertical="center"/>
    </xf>
    <xf numFmtId="1" fontId="12" fillId="4" borderId="3" xfId="283" applyNumberFormat="1" applyFont="1" applyFill="1" applyBorder="1" applyAlignment="1">
      <alignment vertical="center"/>
    </xf>
    <xf numFmtId="179" fontId="12" fillId="2" borderId="3" xfId="0" applyNumberFormat="1" applyFont="1" applyFill="1" applyBorder="1" applyAlignment="1" applyProtection="1">
      <alignment horizontal="left" vertical="center"/>
      <protection locked="0"/>
    </xf>
    <xf numFmtId="0" fontId="12" fillId="4" borderId="3" xfId="283" applyFont="1" applyFill="1" applyBorder="1" applyAlignment="1">
      <alignment vertical="center"/>
    </xf>
    <xf numFmtId="0" fontId="12" fillId="0" borderId="3" xfId="0" applyNumberFormat="1" applyFont="1" applyBorder="1" applyAlignment="1">
      <alignment vertical="center"/>
    </xf>
    <xf numFmtId="0" fontId="12" fillId="6" borderId="3" xfId="0" applyNumberFormat="1" applyFont="1" applyFill="1" applyBorder="1" applyAlignment="1">
      <alignment vertical="center"/>
    </xf>
    <xf numFmtId="182" fontId="12" fillId="2" borderId="3" xfId="0" applyNumberFormat="1" applyFont="1" applyFill="1" applyBorder="1" applyAlignment="1" applyProtection="1">
      <alignment horizontal="left" vertical="center"/>
      <protection locked="0"/>
    </xf>
    <xf numFmtId="179" fontId="12" fillId="2" borderId="4" xfId="0" applyNumberFormat="1" applyFont="1" applyFill="1" applyBorder="1" applyAlignment="1" applyProtection="1">
      <alignment horizontal="left" vertical="center"/>
      <protection locked="0"/>
    </xf>
    <xf numFmtId="0" fontId="11" fillId="6" borderId="3" xfId="0" applyNumberFormat="1" applyFont="1" applyFill="1" applyBorder="1">
      <alignment vertical="center"/>
    </xf>
    <xf numFmtId="0" fontId="12" fillId="0" borderId="3" xfId="0" applyNumberFormat="1" applyFont="1" applyBorder="1" applyAlignment="1" applyProtection="1">
      <alignment horizontal="center"/>
      <protection locked="0" hidden="1"/>
    </xf>
    <xf numFmtId="0" fontId="11" fillId="0" borderId="3" xfId="0" applyNumberFormat="1" applyFont="1" applyBorder="1" applyProtection="1">
      <alignment vertical="center"/>
      <protection locked="0" hidden="1"/>
    </xf>
    <xf numFmtId="0" fontId="12" fillId="0" borderId="3" xfId="0" applyNumberFormat="1" applyFont="1" applyBorder="1" applyAlignment="1" applyProtection="1">
      <alignment horizontal="left" indent="1"/>
      <protection locked="0"/>
    </xf>
    <xf numFmtId="0" fontId="12" fillId="6" borderId="3" xfId="0" applyNumberFormat="1" applyFont="1" applyFill="1" applyBorder="1" applyAlignment="1" applyProtection="1">
      <alignment horizontal="right"/>
      <protection locked="0"/>
    </xf>
    <xf numFmtId="0" fontId="12" fillId="0" borderId="3" xfId="0" applyNumberFormat="1" applyFont="1" applyBorder="1" applyAlignment="1" applyProtection="1">
      <protection locked="0"/>
    </xf>
    <xf numFmtId="0" fontId="11" fillId="2" borderId="1" xfId="0" applyNumberFormat="1" applyFont="1" applyFill="1" applyBorder="1" applyAlignment="1" applyProtection="1">
      <alignment horizontal="center" vertical="center" wrapText="1"/>
      <protection locked="0" hidden="1"/>
    </xf>
    <xf numFmtId="0" fontId="11" fillId="2" borderId="2" xfId="0" applyNumberFormat="1" applyFont="1" applyFill="1" applyBorder="1" applyAlignment="1" applyProtection="1">
      <alignment horizontal="center" vertical="center" wrapText="1"/>
      <protection locked="0" hidden="1"/>
    </xf>
    <xf numFmtId="0" fontId="11" fillId="2" borderId="5" xfId="0" applyNumberFormat="1" applyFont="1" applyFill="1" applyBorder="1" applyAlignment="1" applyProtection="1">
      <alignment horizontal="center" vertical="center" wrapText="1"/>
      <protection locked="0" hidden="1"/>
    </xf>
    <xf numFmtId="0" fontId="11" fillId="2" borderId="1" xfId="0" applyNumberFormat="1" applyFont="1" applyFill="1" applyBorder="1" applyAlignment="1" applyProtection="1">
      <alignment horizontal="center" vertical="center"/>
      <protection locked="0" hidden="1"/>
    </xf>
    <xf numFmtId="0" fontId="11" fillId="2" borderId="2" xfId="0" applyNumberFormat="1" applyFont="1" applyFill="1" applyBorder="1" applyAlignment="1" applyProtection="1">
      <alignment horizontal="center" vertical="center"/>
      <protection locked="0" hidden="1"/>
    </xf>
    <xf numFmtId="0" fontId="11" fillId="2" borderId="8" xfId="0" applyNumberFormat="1" applyFont="1" applyFill="1" applyBorder="1" applyAlignment="1" applyProtection="1">
      <alignment horizontal="center" vertical="center" wrapText="1"/>
      <protection locked="0" hidden="1"/>
    </xf>
    <xf numFmtId="0" fontId="12" fillId="2" borderId="8" xfId="0" applyNumberFormat="1" applyFont="1" applyFill="1" applyBorder="1" applyAlignment="1" applyProtection="1">
      <alignment horizontal="center" vertical="center" wrapText="1"/>
      <protection locked="0" hidden="1"/>
    </xf>
    <xf numFmtId="0" fontId="11" fillId="2" borderId="1" xfId="0" applyNumberFormat="1" applyFont="1" applyFill="1" applyBorder="1" applyAlignment="1" applyProtection="1">
      <alignment horizontal="center"/>
      <protection locked="0" hidden="1"/>
    </xf>
    <xf numFmtId="0" fontId="11" fillId="2" borderId="6" xfId="0" applyNumberFormat="1" applyFont="1" applyFill="1" applyBorder="1" applyAlignment="1" applyProtection="1">
      <alignment horizontal="center" vertical="center" wrapText="1"/>
      <protection locked="0" hidden="1"/>
    </xf>
    <xf numFmtId="0" fontId="11" fillId="2" borderId="5" xfId="0" applyNumberFormat="1" applyFont="1" applyFill="1" applyBorder="1" applyAlignment="1" applyProtection="1">
      <alignment horizontal="center" vertical="center"/>
      <protection locked="0" hidden="1"/>
    </xf>
    <xf numFmtId="0" fontId="11" fillId="2" borderId="8" xfId="0" applyNumberFormat="1" applyFont="1" applyFill="1" applyBorder="1" applyAlignment="1" applyProtection="1">
      <alignment horizontal="center" vertical="center"/>
      <protection locked="0" hidden="1"/>
    </xf>
    <xf numFmtId="0" fontId="12" fillId="2" borderId="4" xfId="0" applyNumberFormat="1" applyFont="1" applyFill="1" applyBorder="1" applyAlignment="1" applyProtection="1">
      <alignment horizontal="center" vertical="center" wrapText="1"/>
      <protection locked="0" hidden="1"/>
    </xf>
    <xf numFmtId="1" fontId="12" fillId="4" borderId="1" xfId="283" applyNumberFormat="1" applyFont="1" applyFill="1" applyBorder="1" applyAlignment="1">
      <alignment vertical="center"/>
    </xf>
    <xf numFmtId="0" fontId="12" fillId="4" borderId="1" xfId="283" applyFont="1" applyFill="1" applyBorder="1" applyAlignment="1">
      <alignment vertical="center"/>
    </xf>
    <xf numFmtId="0" fontId="12" fillId="2" borderId="1" xfId="0" applyNumberFormat="1" applyFont="1" applyFill="1" applyBorder="1" applyAlignment="1">
      <alignment vertical="center"/>
    </xf>
    <xf numFmtId="0" fontId="11" fillId="0" borderId="3" xfId="0" applyNumberFormat="1" applyFont="1" applyBorder="1" applyAlignment="1" applyProtection="1">
      <protection locked="0" hidden="1"/>
    </xf>
    <xf numFmtId="0" fontId="12" fillId="0" borderId="3" xfId="0" applyNumberFormat="1" applyFont="1" applyBorder="1" applyAlignment="1" applyProtection="1">
      <protection locked="0" hidden="1"/>
    </xf>
    <xf numFmtId="0" fontId="11" fillId="0" borderId="3" xfId="0" applyNumberFormat="1" applyFont="1" applyFill="1" applyBorder="1" applyAlignment="1" applyProtection="1">
      <protection locked="0" hidden="1"/>
    </xf>
    <xf numFmtId="0" fontId="11" fillId="6" borderId="3" xfId="0" applyNumberFormat="1" applyFont="1" applyFill="1" applyBorder="1" applyAlignment="1">
      <alignment vertical="center"/>
    </xf>
    <xf numFmtId="0" fontId="12" fillId="0" borderId="3" xfId="0" applyNumberFormat="1" applyFont="1" applyFill="1" applyBorder="1" applyAlignment="1" applyProtection="1">
      <protection locked="0" hidden="1"/>
    </xf>
    <xf numFmtId="182" fontId="12" fillId="2" borderId="4" xfId="0" applyNumberFormat="1" applyFont="1" applyFill="1" applyBorder="1" applyAlignment="1" applyProtection="1">
      <alignment horizontal="left" vertical="center"/>
      <protection locked="0"/>
    </xf>
    <xf numFmtId="0" fontId="12" fillId="2" borderId="4" xfId="0" applyFont="1" applyFill="1" applyBorder="1" applyAlignment="1">
      <alignment vertical="center"/>
    </xf>
    <xf numFmtId="0" fontId="11" fillId="4" borderId="3" xfId="283" applyFont="1" applyFill="1" applyBorder="1" applyAlignment="1">
      <alignment vertical="center"/>
    </xf>
    <xf numFmtId="1" fontId="12" fillId="4" borderId="3" xfId="283" applyNumberFormat="1" applyFont="1" applyFill="1" applyBorder="1" applyAlignment="1" applyProtection="1">
      <alignment vertical="center"/>
      <protection locked="0"/>
    </xf>
    <xf numFmtId="0" fontId="12" fillId="4" borderId="3" xfId="283" applyNumberFormat="1" applyFont="1" applyFill="1" applyBorder="1" applyAlignment="1" applyProtection="1">
      <alignment vertical="center"/>
      <protection locked="0"/>
    </xf>
    <xf numFmtId="1" fontId="12" fillId="4" borderId="1" xfId="283" applyNumberFormat="1" applyFont="1" applyFill="1" applyBorder="1" applyAlignment="1" applyProtection="1">
      <alignment vertical="center"/>
      <protection locked="0"/>
    </xf>
    <xf numFmtId="0" fontId="12" fillId="4" borderId="1" xfId="283" applyNumberFormat="1" applyFont="1" applyFill="1" applyBorder="1" applyAlignment="1" applyProtection="1">
      <alignment vertical="center"/>
      <protection locked="0"/>
    </xf>
    <xf numFmtId="0" fontId="12" fillId="2" borderId="3" xfId="0" applyFont="1" applyFill="1" applyBorder="1" applyAlignment="1">
      <alignment horizontal="left" vertical="center"/>
    </xf>
    <xf numFmtId="0" fontId="12" fillId="2" borderId="1" xfId="0" applyFont="1" applyFill="1" applyBorder="1" applyAlignment="1">
      <alignment vertical="center"/>
    </xf>
    <xf numFmtId="0" fontId="11" fillId="0" borderId="8" xfId="0" applyNumberFormat="1" applyFont="1" applyBorder="1" applyAlignment="1" applyProtection="1">
      <protection locked="0" hidden="1"/>
    </xf>
    <xf numFmtId="0" fontId="12" fillId="6" borderId="8" xfId="0" applyNumberFormat="1" applyFont="1" applyFill="1" applyBorder="1">
      <alignment vertical="center"/>
    </xf>
    <xf numFmtId="0" fontId="12" fillId="6" borderId="8" xfId="0" applyNumberFormat="1" applyFont="1" applyFill="1" applyBorder="1" applyAlignment="1">
      <alignment vertical="center"/>
    </xf>
    <xf numFmtId="0" fontId="12" fillId="6" borderId="3" xfId="0" applyNumberFormat="1" applyFont="1" applyFill="1" applyBorder="1" applyProtection="1">
      <alignment vertical="center"/>
      <protection locked="0" hidden="1"/>
    </xf>
    <xf numFmtId="0" fontId="11" fillId="0" borderId="3" xfId="0" applyNumberFormat="1" applyFont="1" applyFill="1" applyBorder="1" applyAlignment="1" applyProtection="1">
      <alignment horizontal="center"/>
      <protection locked="0" hidden="1"/>
    </xf>
    <xf numFmtId="0" fontId="11" fillId="0" borderId="3" xfId="0" applyNumberFormat="1" applyFont="1" applyFill="1" applyBorder="1" applyAlignment="1" applyProtection="1">
      <alignment horizontal="left"/>
      <protection locked="0" hidden="1"/>
    </xf>
    <xf numFmtId="0" fontId="12" fillId="0" borderId="3" xfId="0" applyNumberFormat="1" applyFont="1" applyFill="1" applyBorder="1" applyAlignment="1" applyProtection="1">
      <alignment horizontal="center"/>
      <protection locked="0" hidden="1"/>
    </xf>
    <xf numFmtId="0" fontId="7" fillId="0" borderId="3" xfId="0" applyNumberFormat="1" applyFont="1" applyBorder="1" applyAlignment="1" applyProtection="1">
      <alignment horizontal="left" indent="1"/>
      <protection locked="0" hidden="1"/>
    </xf>
    <xf numFmtId="0" fontId="11" fillId="2" borderId="5" xfId="0" applyNumberFormat="1" applyFont="1" applyFill="1" applyBorder="1" applyAlignment="1">
      <alignment horizontal="center" vertical="center"/>
    </xf>
    <xf numFmtId="0" fontId="12" fillId="0" borderId="1" xfId="0" applyNumberFormat="1" applyFont="1" applyBorder="1" applyAlignment="1">
      <alignment vertical="center"/>
    </xf>
    <xf numFmtId="0" fontId="10" fillId="0" borderId="0" xfId="0" applyFont="1" applyProtection="1">
      <alignment vertical="center"/>
      <protection locked="0"/>
    </xf>
    <xf numFmtId="0" fontId="0" fillId="0" borderId="0" xfId="0" applyFont="1" applyAlignment="1" applyProtection="1">
      <protection locked="0"/>
    </xf>
    <xf numFmtId="0" fontId="18" fillId="0" borderId="0" xfId="0" applyFont="1" applyBorder="1" applyAlignment="1" applyProtection="1">
      <alignment horizontal="center"/>
      <protection locked="0"/>
    </xf>
    <xf numFmtId="0" fontId="1" fillId="0" borderId="0" xfId="0" applyFont="1" applyBorder="1" applyAlignment="1" applyProtection="1">
      <alignment horizontal="right"/>
      <protection locked="0"/>
    </xf>
    <xf numFmtId="0" fontId="1" fillId="0" borderId="0" xfId="0" applyFont="1" applyAlignment="1" applyProtection="1">
      <alignment horizontal="right"/>
      <protection locked="0"/>
    </xf>
    <xf numFmtId="0" fontId="10" fillId="0" borderId="4" xfId="0" applyFont="1" applyBorder="1" applyAlignment="1" applyProtection="1">
      <alignment horizontal="center"/>
      <protection locked="0"/>
    </xf>
    <xf numFmtId="0" fontId="7" fillId="0" borderId="3" xfId="0" applyNumberFormat="1" applyFont="1" applyBorder="1" applyAlignment="1" applyProtection="1">
      <alignment horizontal="right"/>
      <protection locked="0"/>
    </xf>
    <xf numFmtId="0" fontId="12" fillId="0" borderId="3" xfId="0" applyFont="1" applyBorder="1" applyProtection="1">
      <alignment vertical="center"/>
      <protection locked="0"/>
    </xf>
    <xf numFmtId="0" fontId="12" fillId="4" borderId="3" xfId="0" applyFont="1" applyFill="1" applyBorder="1">
      <alignment vertical="center"/>
    </xf>
    <xf numFmtId="0" fontId="6" fillId="4" borderId="3" xfId="0" applyFont="1" applyFill="1" applyBorder="1" applyAlignment="1">
      <alignment horizontal="center"/>
    </xf>
    <xf numFmtId="0" fontId="6" fillId="0" borderId="3" xfId="0" applyFont="1" applyBorder="1" applyAlignment="1" applyProtection="1">
      <alignment horizontal="left"/>
      <protection locked="0"/>
    </xf>
    <xf numFmtId="0" fontId="10" fillId="0" borderId="3" xfId="0" applyFont="1" applyBorder="1" applyAlignment="1" applyProtection="1">
      <alignment horizontal="right"/>
    </xf>
    <xf numFmtId="1" fontId="6" fillId="0" borderId="3" xfId="0" applyNumberFormat="1" applyFont="1" applyBorder="1" applyProtection="1">
      <alignment vertical="center"/>
      <protection locked="0"/>
    </xf>
    <xf numFmtId="1" fontId="10" fillId="0" borderId="3" xfId="0" applyNumberFormat="1" applyFont="1" applyBorder="1" applyAlignment="1" applyProtection="1">
      <alignment horizontal="right"/>
    </xf>
    <xf numFmtId="1" fontId="7" fillId="0" borderId="3" xfId="0" applyNumberFormat="1" applyFont="1" applyBorder="1" applyAlignment="1" applyProtection="1">
      <alignment horizontal="right"/>
      <protection locked="0"/>
    </xf>
    <xf numFmtId="0" fontId="12" fillId="0" borderId="3" xfId="0" applyFont="1" applyBorder="1">
      <alignment vertical="center"/>
    </xf>
    <xf numFmtId="0" fontId="12" fillId="2" borderId="3" xfId="0" applyNumberFormat="1" applyFont="1" applyFill="1" applyBorder="1" applyAlignment="1" applyProtection="1">
      <alignment horizontal="right"/>
      <protection locked="0"/>
    </xf>
    <xf numFmtId="0" fontId="10" fillId="0" borderId="3" xfId="0" applyFont="1" applyFill="1" applyBorder="1" applyAlignment="1" applyProtection="1">
      <alignment horizontal="center"/>
      <protection locked="0"/>
    </xf>
    <xf numFmtId="0" fontId="7" fillId="0" borderId="3" xfId="0" applyFont="1" applyBorder="1" applyAlignment="1" applyProtection="1">
      <alignment horizontal="right"/>
    </xf>
    <xf numFmtId="1" fontId="7" fillId="0" borderId="3" xfId="0" applyNumberFormat="1" applyFont="1" applyBorder="1" applyAlignment="1" applyProtection="1">
      <alignment horizontal="right"/>
    </xf>
    <xf numFmtId="0" fontId="6" fillId="0" borderId="3" xfId="0" applyNumberFormat="1" applyFont="1" applyBorder="1" applyAlignment="1" applyProtection="1">
      <protection locked="0"/>
    </xf>
    <xf numFmtId="0" fontId="11" fillId="0" borderId="3" xfId="0" applyFont="1" applyBorder="1">
      <alignment vertical="center"/>
    </xf>
    <xf numFmtId="0" fontId="10" fillId="0" borderId="3" xfId="0" applyFont="1" applyBorder="1">
      <alignment vertical="center"/>
    </xf>
    <xf numFmtId="0" fontId="6" fillId="0" borderId="3" xfId="0" applyFont="1" applyBorder="1" applyAlignment="1" applyProtection="1">
      <alignment horizontal="center"/>
      <protection locked="0"/>
    </xf>
    <xf numFmtId="1" fontId="10" fillId="0" borderId="3" xfId="0" applyNumberFormat="1" applyFont="1" applyBorder="1">
      <alignment vertical="center"/>
    </xf>
    <xf numFmtId="0" fontId="6" fillId="0" borderId="0" xfId="0" applyFont="1" applyAlignment="1" applyProtection="1">
      <alignment horizontal="center"/>
      <protection locked="0"/>
    </xf>
    <xf numFmtId="1" fontId="10" fillId="0" borderId="0" xfId="0" applyNumberFormat="1" applyFont="1">
      <alignment vertical="center"/>
    </xf>
    <xf numFmtId="1" fontId="10" fillId="0" borderId="0" xfId="0" applyNumberFormat="1" applyFont="1" applyAlignment="1" applyProtection="1">
      <alignment horizontal="right"/>
    </xf>
    <xf numFmtId="0" fontId="4" fillId="0" borderId="3" xfId="0" applyFont="1" applyBorder="1" applyAlignment="1" applyProtection="1">
      <protection locked="0"/>
    </xf>
    <xf numFmtId="0" fontId="10" fillId="0" borderId="4" xfId="0" applyFont="1" applyBorder="1" applyAlignment="1" applyProtection="1">
      <protection locked="0"/>
    </xf>
    <xf numFmtId="0" fontId="7" fillId="0" borderId="3" xfId="0" applyFont="1" applyBorder="1" applyAlignment="1" applyProtection="1">
      <protection locked="0"/>
    </xf>
    <xf numFmtId="0" fontId="7" fillId="0" borderId="3" xfId="0" applyFont="1" applyBorder="1" applyAlignment="1" applyProtection="1">
      <alignment vertical="center"/>
      <protection locked="0"/>
    </xf>
    <xf numFmtId="0" fontId="7" fillId="0" borderId="3" xfId="0" applyFont="1" applyBorder="1" applyAlignment="1" applyProtection="1">
      <alignment horizontal="center"/>
      <protection locked="0"/>
    </xf>
    <xf numFmtId="0" fontId="7" fillId="0" borderId="3" xfId="0" applyFont="1" applyBorder="1" applyAlignment="1" applyProtection="1"/>
    <xf numFmtId="1" fontId="10" fillId="0" borderId="3" xfId="0" applyNumberFormat="1" applyFont="1" applyBorder="1" applyAlignment="1" applyProtection="1"/>
    <xf numFmtId="1" fontId="10" fillId="0" borderId="0" xfId="0" applyNumberFormat="1" applyFont="1" applyAlignment="1" applyProtection="1"/>
    <xf numFmtId="0" fontId="56" fillId="0" borderId="0" xfId="0" applyFont="1">
      <alignment vertical="center"/>
    </xf>
    <xf numFmtId="0" fontId="57" fillId="0" borderId="0" xfId="0" applyFont="1">
      <alignment vertical="center"/>
    </xf>
    <xf numFmtId="0" fontId="58" fillId="0" borderId="0" xfId="0" applyFont="1" applyFill="1" applyAlignment="1">
      <alignment horizontal="center" vertical="center"/>
    </xf>
    <xf numFmtId="0" fontId="58" fillId="0" borderId="0" xfId="0" applyFont="1" applyFill="1" applyAlignment="1">
      <alignment vertical="center"/>
    </xf>
    <xf numFmtId="0" fontId="18" fillId="0" borderId="0" xfId="0" applyFont="1" applyBorder="1" applyAlignment="1" applyProtection="1">
      <protection locked="0"/>
    </xf>
    <xf numFmtId="0" fontId="59" fillId="0" borderId="0" xfId="0" applyFont="1" applyAlignment="1">
      <alignment horizontal="center"/>
    </xf>
    <xf numFmtId="0" fontId="60" fillId="0" borderId="0" xfId="0" applyFont="1" applyAlignment="1" applyProtection="1">
      <alignment vertical="center"/>
      <protection locked="0"/>
    </xf>
    <xf numFmtId="0" fontId="61" fillId="0" borderId="0" xfId="0" applyFont="1" applyAlignment="1" applyProtection="1">
      <alignment vertical="center"/>
      <protection locked="0"/>
    </xf>
  </cellXfs>
  <cellStyles count="392">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60% - 着色 2" xfId="49"/>
    <cellStyle name="输出 3" xfId="50"/>
    <cellStyle name="20% - 强调文字颜色 1 2" xfId="51"/>
    <cellStyle name="好_08晋州_表4" xfId="52"/>
    <cellStyle name="计算 2" xfId="53"/>
    <cellStyle name="好_06高新_石家庄市汇总表(正确）" xfId="54"/>
    <cellStyle name="好_23行唐_Sheet1 2" xfId="55"/>
    <cellStyle name="常规 6" xfId="56"/>
    <cellStyle name="60% - 强调文字颜色 2 3" xfId="57"/>
    <cellStyle name="差_2015年预算表格（表间公式）_Sheet1 2" xfId="58"/>
    <cellStyle name="常规 5 2" xfId="59"/>
    <cellStyle name="差_01长安_Sheet1" xfId="60"/>
    <cellStyle name="差_23行唐_表4 2" xfId="61"/>
    <cellStyle name="_ET_STYLE_NoName_00_" xfId="62"/>
    <cellStyle name="好_02桥西_表五" xfId="63"/>
    <cellStyle name="差_01长安_Sheet1 2" xfId="64"/>
    <cellStyle name="常规_表二2015年总表人大报告用" xfId="65"/>
    <cellStyle name="40% - 强调文字颜色 4 2" xfId="66"/>
    <cellStyle name="20% - 强调文字颜色 3 3" xfId="67"/>
    <cellStyle name="差_08晋州_表4 2" xfId="68"/>
    <cellStyle name="着色 5" xfId="69"/>
    <cellStyle name="差_02桥西_表4" xfId="70"/>
    <cellStyle name="链接单元格 3" xfId="71"/>
    <cellStyle name="好_22灵寿_表三" xfId="72"/>
    <cellStyle name="输出 2" xfId="73"/>
    <cellStyle name="差_01长安_表4" xfId="74"/>
    <cellStyle name="好_辛集市（合格）" xfId="75"/>
    <cellStyle name="输出 4" xfId="76"/>
    <cellStyle name="20% - 着色 1" xfId="77"/>
    <cellStyle name="计算 3" xfId="78"/>
    <cellStyle name="20% - 着色 2" xfId="79"/>
    <cellStyle name="计算 4" xfId="80"/>
    <cellStyle name="差_06高新_Sheet1 2" xfId="81"/>
    <cellStyle name="20% - 着色 3" xfId="82"/>
    <cellStyle name="适中 2" xfId="83"/>
    <cellStyle name="20% - 强调文字颜色 5 3" xfId="84"/>
    <cellStyle name="20% - 强调文字颜色 2 3" xfId="85"/>
    <cellStyle name="20% - 强调文字颜色 1 4" xfId="86"/>
    <cellStyle name="20% - 强调文字颜色 1 3" xfId="87"/>
    <cellStyle name="好_01长安_表九" xfId="88"/>
    <cellStyle name="20% - 强调文字颜色 2 2" xfId="89"/>
    <cellStyle name="20% - 强调文字颜色 2 4" xfId="90"/>
    <cellStyle name="20% - 强调文字颜色 3 2" xfId="91"/>
    <cellStyle name="着色 4" xfId="92"/>
    <cellStyle name="20% - 强调文字颜色 3 4" xfId="93"/>
    <cellStyle name="60% - 强调文字颜色 1 2" xfId="94"/>
    <cellStyle name="着色 6" xfId="95"/>
    <cellStyle name="20% - 强调文字颜色 4 2" xfId="96"/>
    <cellStyle name="常规 3" xfId="97"/>
    <cellStyle name="好_国税" xfId="98"/>
    <cellStyle name="20% - 强调文字颜色 4 3" xfId="99"/>
    <cellStyle name="常规 4" xfId="100"/>
    <cellStyle name="20% - 强调文字颜色 4 4" xfId="101"/>
    <cellStyle name="60% - 强调文字颜色 2 2" xfId="102"/>
    <cellStyle name="常规 4_05矿区" xfId="103"/>
    <cellStyle name="常规 5" xfId="104"/>
    <cellStyle name="20% - 强调文字颜色 5 2" xfId="105"/>
    <cellStyle name="差_02桥西_表4 2" xfId="106"/>
    <cellStyle name="20% - 强调文字颜色 5 4" xfId="107"/>
    <cellStyle name="60% - 强调文字颜色 3 2" xfId="108"/>
    <cellStyle name="20% - 强调文字颜色 6 2" xfId="109"/>
    <cellStyle name="20% - 强调文字颜色 6 3" xfId="110"/>
    <cellStyle name="好_2015年预算表格（表间公式）_Sheet1 2" xfId="111"/>
    <cellStyle name="20% - 强调文字颜色 6 4" xfId="112"/>
    <cellStyle name="60% - 强调文字颜色 4 2" xfId="113"/>
    <cellStyle name="20% - 着色 4" xfId="114"/>
    <cellStyle name="适中 3" xfId="115"/>
    <cellStyle name="20% - 着色 5" xfId="116"/>
    <cellStyle name="适中 4" xfId="117"/>
    <cellStyle name="着色 1" xfId="118"/>
    <cellStyle name="20% - 着色 6" xfId="119"/>
    <cellStyle name="着色 2" xfId="120"/>
    <cellStyle name="40% - 强调文字颜色 1 2" xfId="121"/>
    <cellStyle name="40% - 强调文字颜色 1 3" xfId="122"/>
    <cellStyle name="40% - 强调文字颜色 1 4" xfId="123"/>
    <cellStyle name="40% - 强调文字颜色 2 2" xfId="124"/>
    <cellStyle name="差_01长安_表4 2" xfId="125"/>
    <cellStyle name="40% - 强调文字颜色 2 3" xfId="126"/>
    <cellStyle name="40% - 强调文字颜色 2 4" xfId="127"/>
    <cellStyle name="差_02桥西_石家庄市汇总表(正确）" xfId="128"/>
    <cellStyle name="40% - 强调文字颜色 3 2" xfId="129"/>
    <cellStyle name="40% - 强调文字颜色 3 3" xfId="130"/>
    <cellStyle name="40% - 强调文字颜色 3 4" xfId="131"/>
    <cellStyle name="40% - 强调文字颜色 4 3" xfId="132"/>
    <cellStyle name="40% - 强调文字颜色 4 4" xfId="133"/>
    <cellStyle name="40% - 强调文字颜色 5 2" xfId="134"/>
    <cellStyle name="40% - 强调文字颜色 5 3" xfId="135"/>
    <cellStyle name="40% - 强调文字颜色 5 4" xfId="136"/>
    <cellStyle name="好_衡水市（合格）" xfId="137"/>
    <cellStyle name="40% - 强调文字颜色 6 2" xfId="138"/>
    <cellStyle name="40% - 强调文字颜色 6 3" xfId="139"/>
    <cellStyle name="40% - 强调文字颜色 6 4" xfId="140"/>
    <cellStyle name="40% - 着色 1" xfId="141"/>
    <cellStyle name="40% - 着色 2" xfId="142"/>
    <cellStyle name="好_01长安_Sheet1" xfId="143"/>
    <cellStyle name="40% - 着色 3" xfId="144"/>
    <cellStyle name="40% - 着色 4" xfId="145"/>
    <cellStyle name="40% - 着色 5" xfId="146"/>
    <cellStyle name="表标题 2" xfId="147"/>
    <cellStyle name="40% - 着色 6" xfId="148"/>
    <cellStyle name="60% - 强调文字颜色 1 3" xfId="149"/>
    <cellStyle name="好_06高新_表4" xfId="150"/>
    <cellStyle name="60% - 强调文字颜色 1 4" xfId="151"/>
    <cellStyle name="60% - 强调文字颜色 2 4" xfId="152"/>
    <cellStyle name="常规 7" xfId="153"/>
    <cellStyle name="60% - 强调文字颜色 3 3" xfId="154"/>
    <cellStyle name="60% - 强调文字颜色 3 4" xfId="155"/>
    <cellStyle name="好_Sheet1 2" xfId="156"/>
    <cellStyle name="60% - 强调文字颜色 4 3" xfId="157"/>
    <cellStyle name="差_02桥西_Sheet1" xfId="158"/>
    <cellStyle name="好_02桥西_表七" xfId="159"/>
    <cellStyle name="60% - 强调文字颜色 4 4" xfId="160"/>
    <cellStyle name="60% - 强调文字颜色 5 2" xfId="161"/>
    <cellStyle name="差_01长安_石家庄市汇总表(正确）" xfId="162"/>
    <cellStyle name="60% - 强调文字颜色 5 3" xfId="163"/>
    <cellStyle name="60% - 强调文字颜色 5 4" xfId="164"/>
    <cellStyle name="好_23行唐_Sheet1" xfId="165"/>
    <cellStyle name="60% - 强调文字颜色 6 2" xfId="166"/>
    <cellStyle name="好_02桥西_表4" xfId="167"/>
    <cellStyle name="60% - 强调文字颜色 6 3" xfId="168"/>
    <cellStyle name="60% - 强调文字颜色 6 4" xfId="169"/>
    <cellStyle name="好_22灵寿_表五" xfId="170"/>
    <cellStyle name="60% - 着色 1" xfId="171"/>
    <cellStyle name="60% - 着色 3" xfId="172"/>
    <cellStyle name="60% - 着色 4" xfId="173"/>
    <cellStyle name="标题 1 2" xfId="174"/>
    <cellStyle name="60% - 着色 5" xfId="175"/>
    <cellStyle name="标题 1 3" xfId="176"/>
    <cellStyle name="60% - 着色 6" xfId="177"/>
    <cellStyle name="差_06高新_Sheet1" xfId="178"/>
    <cellStyle name="ColLevel_0" xfId="179"/>
    <cellStyle name="差_06高新_石家庄市汇总表(正确）" xfId="180"/>
    <cellStyle name="no dec" xfId="181"/>
    <cellStyle name="Normal_APR" xfId="182"/>
    <cellStyle name="百分比 3" xfId="183"/>
    <cellStyle name="好_01长安_表八" xfId="184"/>
    <cellStyle name="RowLevel_0" xfId="185"/>
    <cellStyle name="百分比 2" xfId="186"/>
    <cellStyle name="差 4" xfId="187"/>
    <cellStyle name="百分比 2 2" xfId="188"/>
    <cellStyle name="百分比 2 3" xfId="189"/>
    <cellStyle name="标题 2 2" xfId="190"/>
    <cellStyle name="差_22灵寿_表八" xfId="191"/>
    <cellStyle name="标题 2 3" xfId="192"/>
    <cellStyle name="标题 3 2" xfId="193"/>
    <cellStyle name="标题 3 3" xfId="194"/>
    <cellStyle name="标题 4 2" xfId="195"/>
    <cellStyle name="差_23行唐_表4" xfId="196"/>
    <cellStyle name="标题 4 3" xfId="197"/>
    <cellStyle name="标题 5" xfId="198"/>
    <cellStyle name="标题 6" xfId="199"/>
    <cellStyle name="差_辛集市（合格）" xfId="200"/>
    <cellStyle name="表标题" xfId="201"/>
    <cellStyle name="差_表4 2" xfId="202"/>
    <cellStyle name="差 2" xfId="203"/>
    <cellStyle name="差 3" xfId="204"/>
    <cellStyle name="差_01长安" xfId="205"/>
    <cellStyle name="差_01长安_表八" xfId="206"/>
    <cellStyle name="好_22灵寿_表十" xfId="207"/>
    <cellStyle name="差_01长安_表九" xfId="208"/>
    <cellStyle name="差_01长安_表七" xfId="209"/>
    <cellStyle name="差_01长安_表三" xfId="210"/>
    <cellStyle name="差_01长安_表十" xfId="211"/>
    <cellStyle name="差_01长安_表五" xfId="212"/>
    <cellStyle name="强调文字颜色 5 3" xfId="213"/>
    <cellStyle name="差_01长安_附表" xfId="214"/>
    <cellStyle name="差_02桥西" xfId="215"/>
    <cellStyle name="差_02桥西_Sheet1 2" xfId="216"/>
    <cellStyle name="差_02桥西_表八" xfId="217"/>
    <cellStyle name="差_02桥西_表九" xfId="218"/>
    <cellStyle name="差_02桥西_表七" xfId="219"/>
    <cellStyle name="注释 3" xfId="220"/>
    <cellStyle name="差_02桥西_表三" xfId="221"/>
    <cellStyle name="超级链接" xfId="222"/>
    <cellStyle name="好_2015年预算表格（表间公式）" xfId="223"/>
    <cellStyle name="差_02桥西_表十" xfId="224"/>
    <cellStyle name="检查单元格 2" xfId="225"/>
    <cellStyle name="差_02桥西_表五" xfId="226"/>
    <cellStyle name="差_02桥西_附表" xfId="227"/>
    <cellStyle name="差_06高新" xfId="228"/>
    <cellStyle name="差_06高新_表4" xfId="229"/>
    <cellStyle name="常规 3 3" xfId="230"/>
    <cellStyle name="好_02桥西_表三" xfId="231"/>
    <cellStyle name="差_06高新_表4 2" xfId="232"/>
    <cellStyle name="差_06高新_表八" xfId="233"/>
    <cellStyle name="差_06高新_表九" xfId="234"/>
    <cellStyle name="差_06高新_表七" xfId="235"/>
    <cellStyle name="差_06高新_表三" xfId="236"/>
    <cellStyle name="差_2015年预算表格（表间公式）_表4" xfId="237"/>
    <cellStyle name="差_23行唐_Sheet1" xfId="238"/>
    <cellStyle name="常规_Sheet3" xfId="239"/>
    <cellStyle name="千分位_97-917" xfId="240"/>
    <cellStyle name="差_06高新_表十" xfId="241"/>
    <cellStyle name="差_06高新_表五" xfId="242"/>
    <cellStyle name="差_06高新_附表" xfId="243"/>
    <cellStyle name="差_08晋州" xfId="244"/>
    <cellStyle name="常规 2 4" xfId="245"/>
    <cellStyle name="好_2015年预算表格（表间公式）_表4" xfId="246"/>
    <cellStyle name="差_08晋州_Sheet1" xfId="247"/>
    <cellStyle name="常规 2 4_Sheet1" xfId="248"/>
    <cellStyle name="小数" xfId="249"/>
    <cellStyle name="差_08晋州_Sheet1 2" xfId="250"/>
    <cellStyle name="检查单元格 4" xfId="251"/>
    <cellStyle name="小数 2" xfId="252"/>
    <cellStyle name="差_08晋州_表4" xfId="253"/>
    <cellStyle name="差_2015年预算表格（表间公式）" xfId="254"/>
    <cellStyle name="差_2015年预算表格（表间公式）_Sheet1" xfId="255"/>
    <cellStyle name="差_2015年预算表格（表间公式）_表4 2" xfId="256"/>
    <cellStyle name="差_23行唐_Sheet1 2" xfId="257"/>
    <cellStyle name="差_22灵寿" xfId="258"/>
    <cellStyle name="差_22灵寿_表九" xfId="259"/>
    <cellStyle name="差_22灵寿_表七" xfId="260"/>
    <cellStyle name="输入 3" xfId="261"/>
    <cellStyle name="差_22灵寿_表三" xfId="262"/>
    <cellStyle name="差_22灵寿_表十" xfId="263"/>
    <cellStyle name="常规 14" xfId="264"/>
    <cellStyle name="差_22灵寿_表五" xfId="265"/>
    <cellStyle name="差_22灵寿_附表" xfId="266"/>
    <cellStyle name="强调文字颜色 1 2" xfId="267"/>
    <cellStyle name="差_23行唐" xfId="268"/>
    <cellStyle name="好_22灵寿_表七" xfId="269"/>
    <cellStyle name="差_Sheet1" xfId="270"/>
    <cellStyle name="数字" xfId="271"/>
    <cellStyle name="差_Sheet1 2" xfId="272"/>
    <cellStyle name="数字 2" xfId="273"/>
    <cellStyle name="差_表4" xfId="274"/>
    <cellStyle name="差_各市合成" xfId="275"/>
    <cellStyle name="差_国税" xfId="276"/>
    <cellStyle name="差_衡水市（合格）" xfId="277"/>
    <cellStyle name="差_石家庄（合格）" xfId="278"/>
    <cellStyle name="常规 10" xfId="279"/>
    <cellStyle name="好_01长安_表三" xfId="280"/>
    <cellStyle name="常规 12" xfId="281"/>
    <cellStyle name="常规 19" xfId="282"/>
    <cellStyle name="常规 2" xfId="283"/>
    <cellStyle name="好_08晋州_表4 2" xfId="284"/>
    <cellStyle name="常规 2 2" xfId="285"/>
    <cellStyle name="常规 2 2 2" xfId="286"/>
    <cellStyle name="好_02桥西_表十" xfId="287"/>
    <cellStyle name="常规 2 2_Sheet1" xfId="288"/>
    <cellStyle name="常规 2 3" xfId="289"/>
    <cellStyle name="常规 2 4 2" xfId="290"/>
    <cellStyle name="好_2015年预算表格（表间公式）_表4 2" xfId="291"/>
    <cellStyle name="常规 2 5" xfId="292"/>
    <cellStyle name="强调文字颜色 4 2" xfId="293"/>
    <cellStyle name="常规 2 6" xfId="294"/>
    <cellStyle name="强调文字颜色 4 3" xfId="295"/>
    <cellStyle name="常规 2 7" xfId="296"/>
    <cellStyle name="强调文字颜色 4 4" xfId="297"/>
    <cellStyle name="常规 2_Sheet1" xfId="298"/>
    <cellStyle name="常规 22" xfId="299"/>
    <cellStyle name="后继超级链接" xfId="300"/>
    <cellStyle name="常规 3 2" xfId="301"/>
    <cellStyle name="常规 3 4" xfId="302"/>
    <cellStyle name="常规 3_Sheet1" xfId="303"/>
    <cellStyle name="常规 33" xfId="304"/>
    <cellStyle name="常规 4 2" xfId="305"/>
    <cellStyle name="常规 4 3" xfId="306"/>
    <cellStyle name="常规 4 4" xfId="307"/>
    <cellStyle name="常规 5_廊坊市（合格）" xfId="308"/>
    <cellStyle name="常规 6 2" xfId="309"/>
    <cellStyle name="注释 2" xfId="310"/>
    <cellStyle name="常规 8" xfId="311"/>
    <cellStyle name="常规 9" xfId="312"/>
    <cellStyle name="常规_收回存量资金安排支出" xfId="313"/>
    <cellStyle name="好 2" xfId="314"/>
    <cellStyle name="好_06高新_Sheet1" xfId="315"/>
    <cellStyle name="好 3" xfId="316"/>
    <cellStyle name="好_06高新_表七" xfId="317"/>
    <cellStyle name="千位[0]_1" xfId="318"/>
    <cellStyle name="好 4" xfId="319"/>
    <cellStyle name="好_01长安" xfId="320"/>
    <cellStyle name="好_01长安_Sheet1 2" xfId="321"/>
    <cellStyle name="好_01长安_表4" xfId="322"/>
    <cellStyle name="好_01长安_表4 2" xfId="323"/>
    <cellStyle name="好_01长安_表七" xfId="324"/>
    <cellStyle name="好_01长安_表十" xfId="325"/>
    <cellStyle name="好_01长安_表五" xfId="326"/>
    <cellStyle name="好_08晋州_Sheet1 2" xfId="327"/>
    <cellStyle name="好_01长安_附表" xfId="328"/>
    <cellStyle name="好_01长安_石家庄市汇总表(正确）" xfId="329"/>
    <cellStyle name="好_02桥西" xfId="330"/>
    <cellStyle name="好_02桥西_Sheet1" xfId="331"/>
    <cellStyle name="好_02桥西_Sheet1 2" xfId="332"/>
    <cellStyle name="好_02桥西_表4 2" xfId="333"/>
    <cellStyle name="好_02桥西_表八" xfId="334"/>
    <cellStyle name="好_02桥西_表九" xfId="335"/>
    <cellStyle name="好_02桥西_附表" xfId="336"/>
    <cellStyle name="着色 3" xfId="337"/>
    <cellStyle name="好_02桥西_石家庄市汇总表(正确）" xfId="338"/>
    <cellStyle name="好_06高新" xfId="339"/>
    <cellStyle name="好_06高新_Sheet1 2" xfId="340"/>
    <cellStyle name="好_06高新_表4 2" xfId="341"/>
    <cellStyle name="好_06高新_表八" xfId="342"/>
    <cellStyle name="好_06高新_表九" xfId="343"/>
    <cellStyle name="好_06高新_表三" xfId="344"/>
    <cellStyle name="好_06高新_表十" xfId="345"/>
    <cellStyle name="好_06高新_表五" xfId="346"/>
    <cellStyle name="好_06高新_附表" xfId="347"/>
    <cellStyle name="常规 23" xfId="348"/>
    <cellStyle name="好_08晋州" xfId="349"/>
    <cellStyle name="解释性文本 2" xfId="350"/>
    <cellStyle name="好_08晋州_Sheet1" xfId="351"/>
    <cellStyle name="好_2015年预算表格（表间公式）_Sheet1" xfId="352"/>
    <cellStyle name="好_22灵寿" xfId="353"/>
    <cellStyle name="好_22灵寿_表八" xfId="354"/>
    <cellStyle name="好_22灵寿_表九" xfId="355"/>
    <cellStyle name="好_22灵寿_附表" xfId="356"/>
    <cellStyle name="好_23行唐" xfId="357"/>
    <cellStyle name="好_23行唐_表4" xfId="358"/>
    <cellStyle name="好_23行唐_表4 2" xfId="359"/>
    <cellStyle name="好_Sheet1" xfId="360"/>
    <cellStyle name="好_表4" xfId="361"/>
    <cellStyle name="好_表4 2" xfId="362"/>
    <cellStyle name="好_各市合成" xfId="363"/>
    <cellStyle name="好_石家庄（合格）" xfId="364"/>
    <cellStyle name="汇总 2" xfId="365"/>
    <cellStyle name="汇总 3" xfId="366"/>
    <cellStyle name="检查单元格 3" xfId="367"/>
    <cellStyle name="解释性文本 3" xfId="368"/>
    <cellStyle name="警告文本 2" xfId="369"/>
    <cellStyle name="警告文本 3" xfId="370"/>
    <cellStyle name="链接单元格 2" xfId="371"/>
    <cellStyle name="普通_97-917" xfId="372"/>
    <cellStyle name="千分位[0]_laroux" xfId="373"/>
    <cellStyle name="千位_1" xfId="374"/>
    <cellStyle name="强调文字颜色 1 3" xfId="375"/>
    <cellStyle name="强调文字颜色 1 4" xfId="376"/>
    <cellStyle name="强调文字颜色 2 2" xfId="377"/>
    <cellStyle name="强调文字颜色 2 3" xfId="378"/>
    <cellStyle name="强调文字颜色 2 4" xfId="379"/>
    <cellStyle name="强调文字颜色 3 2" xfId="380"/>
    <cellStyle name="强调文字颜色 3 3" xfId="381"/>
    <cellStyle name="强调文字颜色 3 4" xfId="382"/>
    <cellStyle name="强调文字颜色 5 2" xfId="383"/>
    <cellStyle name="强调文字颜色 5 4" xfId="384"/>
    <cellStyle name="强调文字颜色 6 2" xfId="385"/>
    <cellStyle name="强调文字颜色 6 3" xfId="386"/>
    <cellStyle name="强调文字颜色 6 4" xfId="387"/>
    <cellStyle name="输入 2" xfId="388"/>
    <cellStyle name="输入 4" xfId="389"/>
    <cellStyle name="样式 1" xfId="390"/>
    <cellStyle name="注释 4" xfId="391"/>
  </cellStyles>
  <tableStyles count="0" defaultTableStyle="TableStyleMedium9"/>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000033CC"/>
      <color rgb="000000FF"/>
      <color rgb="0000CC00"/>
      <color rgb="00800080"/>
      <color rgb="00CC3300"/>
      <color rgb="006600CC"/>
      <color rgb="00008000"/>
      <color rgb="00800000"/>
      <color rgb="00D2E6C3"/>
      <color rgb="00D422F4"/>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3" Type="http://schemas.openxmlformats.org/officeDocument/2006/relationships/sharedStrings" Target="sharedStrings.xml"/><Relationship Id="rId12" Type="http://schemas.openxmlformats.org/officeDocument/2006/relationships/styles" Target="styles.xml"/><Relationship Id="rId11" Type="http://schemas.openxmlformats.org/officeDocument/2006/relationships/theme" Target="theme/theme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3.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comments" Target="../comments1.xml"/></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comments" Target="../comments2.xml"/></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comments" Target="../comments3.xml"/></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comments" Target="../comments4.xml"/></Relationships>
</file>

<file path=xl/worksheets/_rels/sheet7.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comments" Target="../comments5.xml"/></Relationships>
</file>

<file path=xl/worksheets/_rels/sheet8.xml.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comments" Target="../comments6.xml"/></Relationships>
</file>

<file path=xl/worksheets/_rels/sheet9.xml.rels><?xml version="1.0" encoding="UTF-8" standalone="yes"?>
<Relationships xmlns="http://schemas.openxmlformats.org/package/2006/relationships"><Relationship Id="rId2" Type="http://schemas.openxmlformats.org/officeDocument/2006/relationships/vmlDrawing" Target="../drawings/vmlDrawing7.vml"/><Relationship Id="rId1" Type="http://schemas.openxmlformats.org/officeDocument/2006/relationships/comments" Target="../comments7.xml"/></Relationships>
</file>

<file path=xl/worksheets/_rels/sheet10.xml.rels><?xml version="1.0" encoding="UTF-8" standalone="yes"?>
<Relationships xmlns="http://schemas.openxmlformats.org/package/2006/relationships"><Relationship Id="rId2" Type="http://schemas.openxmlformats.org/officeDocument/2006/relationships/vmlDrawing" Target="../drawings/vmlDrawing8.vml"/><Relationship Id="rId1" Type="http://schemas.openxmlformats.org/officeDocument/2006/relationships/comments" Target="../comments8.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showGridLines="0" showRowColHeaders="0" showZeros="0" showOutlineSymbols="0" topLeftCell="B1" workbookViewId="0">
      <selection activeCell="A1" sqref="A1"/>
    </sheetView>
  </sheetViews>
  <sheetFormatPr defaultColWidth="9" defaultRowHeight="14.25"/>
  <sheetData/>
  <pageMargins left="0.75" right="0.75" top="1" bottom="1" header="0.5" footer="0.5"/>
  <headerFooter alignWithMargins="0" scaleWithDoc="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B1:K20"/>
  <sheetViews>
    <sheetView topLeftCell="B9" workbookViewId="0">
      <selection activeCell="F7" sqref="F7"/>
    </sheetView>
  </sheetViews>
  <sheetFormatPr defaultColWidth="9" defaultRowHeight="14.25"/>
  <cols>
    <col min="1" max="1" width="70.75" customWidth="1"/>
    <col min="2" max="2" width="111.875" customWidth="1"/>
  </cols>
  <sheetData>
    <row r="1" ht="18.75" spans="2:2">
      <c r="B1" s="560"/>
    </row>
    <row r="2" ht="18.75" spans="2:2">
      <c r="B2" s="561"/>
    </row>
    <row r="7" ht="46.5" spans="2:10">
      <c r="B7" s="562" t="s">
        <v>0</v>
      </c>
      <c r="C7" s="563"/>
      <c r="D7" s="563"/>
      <c r="E7" s="563"/>
      <c r="F7" s="563"/>
      <c r="G7" s="563"/>
      <c r="H7" s="563"/>
      <c r="I7" s="563"/>
      <c r="J7" s="563"/>
    </row>
    <row r="8" ht="34.5" customHeight="1" spans="2:11">
      <c r="B8" s="526" t="s">
        <v>1</v>
      </c>
      <c r="C8" s="564"/>
      <c r="D8" s="564"/>
      <c r="E8" s="564"/>
      <c r="F8" s="564"/>
      <c r="G8" s="564"/>
      <c r="H8" s="564"/>
      <c r="I8" s="564"/>
      <c r="J8" s="564"/>
      <c r="K8" s="564"/>
    </row>
    <row r="9" ht="38.25" customHeight="1" spans="2:2">
      <c r="B9" s="565"/>
    </row>
    <row r="10" ht="24.75" customHeight="1"/>
    <row r="11" ht="24.75" customHeight="1"/>
    <row r="12" ht="24.75" customHeight="1"/>
    <row r="13" ht="24.75" customHeight="1"/>
    <row r="14" ht="24.75" customHeight="1"/>
    <row r="15" ht="44.25" customHeight="1"/>
    <row r="16" ht="44.25" customHeight="1"/>
    <row r="17" ht="44.25" customHeight="1"/>
    <row r="18" ht="44.25" customHeight="1"/>
    <row r="19" ht="31.5" spans="2:2">
      <c r="B19" s="566" t="s">
        <v>2</v>
      </c>
    </row>
    <row r="20" ht="48" customHeight="1" spans="2:2">
      <c r="B20" s="567" t="s">
        <v>3</v>
      </c>
    </row>
  </sheetData>
  <pageMargins left="0.159027777777778" right="0.159027777777778" top="0.979166666666667" bottom="0.788888888888889" header="0.509027777777778" footer="0.509027777777778"/>
  <pageSetup paperSize="8" orientation="landscape"/>
  <headerFooter alignWithMargins="0" scaleWithDoc="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0000FF"/>
  </sheetPr>
  <dimension ref="A1:J46"/>
  <sheetViews>
    <sheetView workbookViewId="0">
      <pane xSplit="1" ySplit="5" topLeftCell="B6" activePane="bottomRight" state="frozen"/>
      <selection/>
      <selection pane="topRight"/>
      <selection pane="bottomLeft"/>
      <selection pane="bottomRight" activeCell="M57" sqref="M57"/>
    </sheetView>
  </sheetViews>
  <sheetFormatPr defaultColWidth="9" defaultRowHeight="14.25"/>
  <cols>
    <col min="1" max="1" width="23.875" style="31" customWidth="1"/>
    <col min="2" max="2" width="7.5" style="62" customWidth="1"/>
    <col min="3" max="3" width="8.5" style="62" customWidth="1"/>
    <col min="4" max="4" width="7.375" style="62" customWidth="1"/>
    <col min="5" max="5" width="21.5" style="31" customWidth="1"/>
    <col min="6" max="6" width="8" style="62" customWidth="1"/>
    <col min="7" max="7" width="8.75" style="62" customWidth="1"/>
    <col min="8" max="8" width="7.375" style="62" customWidth="1"/>
    <col min="9" max="9" width="11.125" style="31" hidden="1" customWidth="1"/>
    <col min="10" max="10" width="11.125" style="525" hidden="1" customWidth="1"/>
    <col min="11" max="11" width="11.125" style="31" customWidth="1"/>
    <col min="12" max="16384" width="9" style="31"/>
  </cols>
  <sheetData>
    <row r="1" s="31" customFormat="1" ht="25.5" customHeight="1" spans="1:10">
      <c r="A1" s="35" t="s">
        <v>4</v>
      </c>
      <c r="B1" s="35"/>
      <c r="C1" s="35"/>
      <c r="D1" s="35"/>
      <c r="E1" s="35"/>
      <c r="F1" s="35"/>
      <c r="G1" s="35"/>
      <c r="H1" s="35"/>
      <c r="I1" s="35"/>
      <c r="J1" s="35"/>
    </row>
    <row r="2" s="31" customFormat="1" ht="18" customHeight="1" spans="1:10">
      <c r="A2" s="526" t="s">
        <v>1</v>
      </c>
      <c r="B2" s="526"/>
      <c r="C2" s="526"/>
      <c r="D2" s="526"/>
      <c r="E2" s="526"/>
      <c r="F2" s="526"/>
      <c r="G2" s="526"/>
      <c r="H2" s="526"/>
      <c r="I2" s="526"/>
      <c r="J2" s="526"/>
    </row>
    <row r="3" s="31" customFormat="1" ht="15.75" customHeight="1" spans="1:10">
      <c r="A3" s="63"/>
      <c r="B3" s="63"/>
      <c r="C3" s="527"/>
      <c r="D3" s="527"/>
      <c r="E3" s="528" t="s">
        <v>5</v>
      </c>
      <c r="F3" s="528"/>
      <c r="G3" s="528"/>
      <c r="H3" s="528"/>
      <c r="I3" s="38" t="s">
        <v>5</v>
      </c>
      <c r="J3" s="38"/>
    </row>
    <row r="4" s="31" customFormat="1" ht="18" customHeight="1" spans="1:10">
      <c r="A4" s="40" t="s">
        <v>6</v>
      </c>
      <c r="B4" s="41"/>
      <c r="C4" s="41"/>
      <c r="D4" s="41"/>
      <c r="E4" s="40" t="s">
        <v>7</v>
      </c>
      <c r="F4" s="41"/>
      <c r="G4" s="41"/>
      <c r="H4" s="64"/>
      <c r="I4" s="552"/>
      <c r="J4" s="552"/>
    </row>
    <row r="5" s="524" customFormat="1" ht="27" customHeight="1" spans="1:10">
      <c r="A5" s="529" t="s">
        <v>8</v>
      </c>
      <c r="B5" s="529" t="s">
        <v>9</v>
      </c>
      <c r="C5" s="44" t="s">
        <v>10</v>
      </c>
      <c r="D5" s="44" t="s">
        <v>11</v>
      </c>
      <c r="E5" s="529" t="s">
        <v>12</v>
      </c>
      <c r="F5" s="529" t="s">
        <v>9</v>
      </c>
      <c r="G5" s="44" t="s">
        <v>10</v>
      </c>
      <c r="H5" s="44" t="s">
        <v>11</v>
      </c>
      <c r="I5" s="529" t="s">
        <v>13</v>
      </c>
      <c r="J5" s="553" t="s">
        <v>9</v>
      </c>
    </row>
    <row r="6" s="31" customFormat="1" ht="16.5" customHeight="1" spans="1:10">
      <c r="A6" s="48" t="s">
        <v>14</v>
      </c>
      <c r="B6" s="50">
        <v>68675</v>
      </c>
      <c r="C6" s="50">
        <f>D6-B6</f>
        <v>-7536</v>
      </c>
      <c r="D6" s="50">
        <v>61139</v>
      </c>
      <c r="E6" s="48" t="s">
        <v>15</v>
      </c>
      <c r="F6" s="530">
        <v>20024</v>
      </c>
      <c r="G6" s="530">
        <f>H6-F6</f>
        <v>-407</v>
      </c>
      <c r="H6" s="530">
        <v>19617</v>
      </c>
      <c r="I6" s="48" t="s">
        <v>16</v>
      </c>
      <c r="J6" s="554"/>
    </row>
    <row r="7" s="31" customFormat="1" ht="16.5" customHeight="1" spans="1:10">
      <c r="A7" s="531" t="s">
        <v>17</v>
      </c>
      <c r="B7" s="50">
        <v>20659</v>
      </c>
      <c r="C7" s="50">
        <f t="shared" ref="C7:C44" si="0">D7-B7</f>
        <v>-1310</v>
      </c>
      <c r="D7" s="50">
        <v>19349</v>
      </c>
      <c r="E7" s="48" t="s">
        <v>18</v>
      </c>
      <c r="F7" s="50"/>
      <c r="G7" s="530">
        <f t="shared" ref="G7:G44" si="1">H7-F7</f>
        <v>0</v>
      </c>
      <c r="H7" s="50"/>
      <c r="I7" s="48" t="s">
        <v>19</v>
      </c>
      <c r="J7" s="554"/>
    </row>
    <row r="8" s="31" customFormat="1" ht="16.5" customHeight="1" spans="1:10">
      <c r="A8" s="48" t="s">
        <v>20</v>
      </c>
      <c r="B8" s="50">
        <f>SUM(B9:B21)</f>
        <v>37589</v>
      </c>
      <c r="C8" s="50">
        <f>SUM(C9:C21)</f>
        <v>42768</v>
      </c>
      <c r="D8" s="50">
        <f>SUM(D9:D21)</f>
        <v>80357</v>
      </c>
      <c r="E8" s="48" t="s">
        <v>21</v>
      </c>
      <c r="F8" s="50">
        <v>10649</v>
      </c>
      <c r="G8" s="530">
        <f t="shared" si="1"/>
        <v>-1544</v>
      </c>
      <c r="H8" s="50">
        <v>9105</v>
      </c>
      <c r="I8" s="48" t="s">
        <v>22</v>
      </c>
      <c r="J8" s="554"/>
    </row>
    <row r="9" s="31" customFormat="1" ht="16.5" customHeight="1" spans="1:10">
      <c r="A9" s="532" t="s">
        <v>23</v>
      </c>
      <c r="B9" s="49">
        <v>1680</v>
      </c>
      <c r="C9" s="50">
        <f t="shared" si="0"/>
        <v>903</v>
      </c>
      <c r="D9" s="49">
        <v>2583</v>
      </c>
      <c r="E9" s="48" t="s">
        <v>24</v>
      </c>
      <c r="F9" s="50">
        <v>36541</v>
      </c>
      <c r="G9" s="530">
        <f t="shared" si="1"/>
        <v>-77</v>
      </c>
      <c r="H9" s="50">
        <v>36464</v>
      </c>
      <c r="I9" s="555" t="s">
        <v>25</v>
      </c>
      <c r="J9" s="554"/>
    </row>
    <row r="10" s="31" customFormat="1" ht="16.5" customHeight="1" spans="1:10">
      <c r="A10" s="532" t="s">
        <v>26</v>
      </c>
      <c r="B10" s="49">
        <v>2586</v>
      </c>
      <c r="C10" s="50">
        <f t="shared" si="0"/>
        <v>736</v>
      </c>
      <c r="D10" s="49">
        <v>3322</v>
      </c>
      <c r="E10" s="48" t="s">
        <v>27</v>
      </c>
      <c r="F10" s="50">
        <v>107</v>
      </c>
      <c r="G10" s="530">
        <f t="shared" si="1"/>
        <v>0</v>
      </c>
      <c r="H10" s="50">
        <v>107</v>
      </c>
      <c r="I10" s="48" t="s">
        <v>28</v>
      </c>
      <c r="J10" s="554"/>
    </row>
    <row r="11" s="31" customFormat="1" ht="16.5" customHeight="1" spans="1:10">
      <c r="A11" s="532" t="s">
        <v>29</v>
      </c>
      <c r="B11" s="49">
        <v>30134</v>
      </c>
      <c r="C11" s="50">
        <f t="shared" si="0"/>
        <v>39181</v>
      </c>
      <c r="D11" s="49">
        <v>69315</v>
      </c>
      <c r="E11" s="48" t="s">
        <v>30</v>
      </c>
      <c r="F11" s="50">
        <v>2957</v>
      </c>
      <c r="G11" s="530">
        <f t="shared" si="1"/>
        <v>-158</v>
      </c>
      <c r="H11" s="50">
        <v>2799</v>
      </c>
      <c r="I11" s="48" t="s">
        <v>31</v>
      </c>
      <c r="J11" s="50"/>
    </row>
    <row r="12" s="31" customFormat="1" ht="16.5" customHeight="1" spans="1:10">
      <c r="A12" s="532" t="s">
        <v>32</v>
      </c>
      <c r="B12" s="49"/>
      <c r="C12" s="50">
        <f t="shared" si="0"/>
        <v>0</v>
      </c>
      <c r="D12" s="49"/>
      <c r="E12" s="48" t="s">
        <v>33</v>
      </c>
      <c r="F12" s="50">
        <v>33502</v>
      </c>
      <c r="G12" s="530">
        <f t="shared" si="1"/>
        <v>1330</v>
      </c>
      <c r="H12" s="50">
        <v>34832</v>
      </c>
      <c r="I12" s="48" t="s">
        <v>34</v>
      </c>
      <c r="J12" s="50"/>
    </row>
    <row r="13" s="31" customFormat="1" ht="16.5" customHeight="1" spans="1:10">
      <c r="A13" s="532" t="s">
        <v>35</v>
      </c>
      <c r="B13" s="49">
        <v>984</v>
      </c>
      <c r="C13" s="50">
        <f t="shared" si="0"/>
        <v>-174</v>
      </c>
      <c r="D13" s="49">
        <v>810</v>
      </c>
      <c r="E13" s="48" t="s">
        <v>36</v>
      </c>
      <c r="F13" s="50">
        <v>9937</v>
      </c>
      <c r="G13" s="530">
        <f t="shared" si="1"/>
        <v>-243</v>
      </c>
      <c r="H13" s="50">
        <v>9694</v>
      </c>
      <c r="I13" s="48" t="s">
        <v>37</v>
      </c>
      <c r="J13" s="554"/>
    </row>
    <row r="14" s="31" customFormat="1" ht="16.5" customHeight="1" spans="1:10">
      <c r="A14" s="532" t="s">
        <v>38</v>
      </c>
      <c r="B14" s="49">
        <v>6</v>
      </c>
      <c r="C14" s="50">
        <f t="shared" si="0"/>
        <v>-6</v>
      </c>
      <c r="D14" s="49"/>
      <c r="E14" s="48" t="s">
        <v>39</v>
      </c>
      <c r="F14" s="50">
        <v>13242</v>
      </c>
      <c r="G14" s="530">
        <f t="shared" si="1"/>
        <v>4196</v>
      </c>
      <c r="H14" s="50">
        <v>17438</v>
      </c>
      <c r="I14" s="48" t="s">
        <v>40</v>
      </c>
      <c r="J14" s="554"/>
    </row>
    <row r="15" s="31" customFormat="1" ht="16.5" customHeight="1" spans="1:10">
      <c r="A15" s="532" t="s">
        <v>41</v>
      </c>
      <c r="B15" s="49">
        <v>400</v>
      </c>
      <c r="C15" s="50">
        <f t="shared" si="0"/>
        <v>-222</v>
      </c>
      <c r="D15" s="49">
        <v>178</v>
      </c>
      <c r="E15" s="48" t="s">
        <v>42</v>
      </c>
      <c r="F15" s="50">
        <v>44418</v>
      </c>
      <c r="G15" s="530">
        <f t="shared" si="1"/>
        <v>-411</v>
      </c>
      <c r="H15" s="50">
        <v>44007</v>
      </c>
      <c r="I15" s="48" t="s">
        <v>43</v>
      </c>
      <c r="J15" s="554"/>
    </row>
    <row r="16" s="31" customFormat="1" ht="16.5" customHeight="1" spans="1:10">
      <c r="A16" s="532" t="s">
        <v>44</v>
      </c>
      <c r="B16" s="49"/>
      <c r="C16" s="50">
        <f t="shared" si="0"/>
        <v>0</v>
      </c>
      <c r="D16" s="49"/>
      <c r="E16" s="48" t="s">
        <v>45</v>
      </c>
      <c r="F16" s="50">
        <v>23056</v>
      </c>
      <c r="G16" s="530">
        <f t="shared" si="1"/>
        <v>-1060</v>
      </c>
      <c r="H16" s="50">
        <v>21996</v>
      </c>
      <c r="I16" s="48" t="s">
        <v>46</v>
      </c>
      <c r="J16" s="554"/>
    </row>
    <row r="17" s="31" customFormat="1" ht="16.5" customHeight="1" spans="1:10">
      <c r="A17" s="532" t="s">
        <v>47</v>
      </c>
      <c r="B17" s="49"/>
      <c r="C17" s="50">
        <f t="shared" si="0"/>
        <v>0</v>
      </c>
      <c r="D17" s="49"/>
      <c r="E17" s="48" t="s">
        <v>48</v>
      </c>
      <c r="F17" s="50">
        <v>8136</v>
      </c>
      <c r="G17" s="530">
        <f t="shared" si="1"/>
        <v>113</v>
      </c>
      <c r="H17" s="50">
        <v>8249</v>
      </c>
      <c r="I17" s="48"/>
      <c r="J17" s="554"/>
    </row>
    <row r="18" s="31" customFormat="1" ht="16.5" customHeight="1" spans="1:10">
      <c r="A18" s="532" t="s">
        <v>49</v>
      </c>
      <c r="B18" s="49">
        <v>1503</v>
      </c>
      <c r="C18" s="50">
        <f t="shared" si="0"/>
        <v>2510</v>
      </c>
      <c r="D18" s="49">
        <v>4013</v>
      </c>
      <c r="E18" s="48" t="s">
        <v>50</v>
      </c>
      <c r="F18" s="50">
        <v>4787</v>
      </c>
      <c r="G18" s="530">
        <f t="shared" si="1"/>
        <v>-3975</v>
      </c>
      <c r="H18" s="50">
        <v>812</v>
      </c>
      <c r="I18" s="48"/>
      <c r="J18" s="554"/>
    </row>
    <row r="19" s="31" customFormat="1" ht="16.5" customHeight="1" spans="1:10">
      <c r="A19" s="532" t="s">
        <v>51</v>
      </c>
      <c r="B19" s="49">
        <v>103</v>
      </c>
      <c r="C19" s="50">
        <f t="shared" si="0"/>
        <v>8</v>
      </c>
      <c r="D19" s="49">
        <v>111</v>
      </c>
      <c r="E19" s="48" t="s">
        <v>52</v>
      </c>
      <c r="F19" s="50">
        <v>203</v>
      </c>
      <c r="G19" s="530">
        <f t="shared" si="1"/>
        <v>0</v>
      </c>
      <c r="H19" s="50">
        <v>203</v>
      </c>
      <c r="I19" s="48"/>
      <c r="J19" s="554"/>
    </row>
    <row r="20" s="31" customFormat="1" ht="16.5" customHeight="1" spans="1:10">
      <c r="A20" s="532" t="s">
        <v>53</v>
      </c>
      <c r="B20" s="49">
        <v>165</v>
      </c>
      <c r="C20" s="50">
        <f t="shared" si="0"/>
        <v>-144</v>
      </c>
      <c r="D20" s="49">
        <v>21</v>
      </c>
      <c r="E20" s="48" t="s">
        <v>54</v>
      </c>
      <c r="F20" s="50">
        <v>5084</v>
      </c>
      <c r="G20" s="530">
        <f t="shared" si="1"/>
        <v>-451</v>
      </c>
      <c r="H20" s="50">
        <v>4633</v>
      </c>
      <c r="I20" s="48"/>
      <c r="J20" s="554"/>
    </row>
    <row r="21" s="31" customFormat="1" ht="16.5" customHeight="1" spans="1:10">
      <c r="A21" s="532" t="s">
        <v>55</v>
      </c>
      <c r="B21" s="49">
        <v>28</v>
      </c>
      <c r="C21" s="50">
        <f t="shared" si="0"/>
        <v>-24</v>
      </c>
      <c r="D21" s="49">
        <v>4</v>
      </c>
      <c r="E21" s="48" t="s">
        <v>56</v>
      </c>
      <c r="F21" s="50">
        <v>6108</v>
      </c>
      <c r="G21" s="530">
        <f t="shared" si="1"/>
        <v>213</v>
      </c>
      <c r="H21" s="50">
        <v>6321</v>
      </c>
      <c r="I21" s="48"/>
      <c r="J21" s="554"/>
    </row>
    <row r="22" s="31" customFormat="1" ht="16.5" customHeight="1" spans="1:10">
      <c r="A22" s="533" t="s">
        <v>57</v>
      </c>
      <c r="B22" s="47">
        <f>B6+B8</f>
        <v>106264</v>
      </c>
      <c r="C22" s="47">
        <f>C6+C8</f>
        <v>35232</v>
      </c>
      <c r="D22" s="47">
        <f>D6+D8</f>
        <v>141496</v>
      </c>
      <c r="E22" s="75" t="s">
        <v>58</v>
      </c>
      <c r="F22" s="50">
        <v>382</v>
      </c>
      <c r="G22" s="530">
        <f t="shared" si="1"/>
        <v>65</v>
      </c>
      <c r="H22" s="50">
        <v>447</v>
      </c>
      <c r="I22" s="48"/>
      <c r="J22" s="554"/>
    </row>
    <row r="23" s="31" customFormat="1" ht="16.5" customHeight="1" spans="1:10">
      <c r="A23" s="534" t="s">
        <v>59</v>
      </c>
      <c r="B23" s="535">
        <f>SUM(B24:B25)</f>
        <v>66783</v>
      </c>
      <c r="C23" s="535">
        <f>SUM(C24:C25)</f>
        <v>39752</v>
      </c>
      <c r="D23" s="535">
        <f>SUM(D24:D25)</f>
        <v>106535</v>
      </c>
      <c r="E23" s="75" t="s">
        <v>60</v>
      </c>
      <c r="F23" s="50">
        <v>4989</v>
      </c>
      <c r="G23" s="530">
        <f t="shared" si="1"/>
        <v>-1315</v>
      </c>
      <c r="H23" s="50">
        <v>3674</v>
      </c>
      <c r="I23" s="48"/>
      <c r="J23" s="554"/>
    </row>
    <row r="24" s="31" customFormat="1" ht="16.5" customHeight="1" spans="1:10">
      <c r="A24" s="531" t="s">
        <v>61</v>
      </c>
      <c r="B24" s="50">
        <v>29194</v>
      </c>
      <c r="C24" s="50">
        <f t="shared" si="0"/>
        <v>-3016</v>
      </c>
      <c r="D24" s="50">
        <v>26178</v>
      </c>
      <c r="E24" s="48" t="s">
        <v>62</v>
      </c>
      <c r="F24" s="50">
        <v>1000</v>
      </c>
      <c r="G24" s="530">
        <f t="shared" si="1"/>
        <v>0</v>
      </c>
      <c r="H24" s="50">
        <v>1000</v>
      </c>
      <c r="I24" s="48"/>
      <c r="J24" s="554"/>
    </row>
    <row r="25" s="31" customFormat="1" ht="16.5" customHeight="1" spans="1:10">
      <c r="A25" s="531" t="s">
        <v>63</v>
      </c>
      <c r="B25" s="50">
        <v>37589</v>
      </c>
      <c r="C25" s="50">
        <f t="shared" si="0"/>
        <v>42768</v>
      </c>
      <c r="D25" s="50">
        <v>80357</v>
      </c>
      <c r="E25" s="48" t="s">
        <v>64</v>
      </c>
      <c r="F25" s="50"/>
      <c r="G25" s="530">
        <f t="shared" si="1"/>
        <v>0</v>
      </c>
      <c r="H25" s="50"/>
      <c r="I25" s="48"/>
      <c r="J25" s="554"/>
    </row>
    <row r="26" s="31" customFormat="1" ht="16.5" customHeight="1" spans="1:10">
      <c r="A26" s="536" t="s">
        <v>65</v>
      </c>
      <c r="B26" s="537">
        <f>SUM(B27:B42)</f>
        <v>38409</v>
      </c>
      <c r="C26" s="537">
        <f>SUM(C27:C42)</f>
        <v>6541</v>
      </c>
      <c r="D26" s="537">
        <f>SUM(D27:D42)</f>
        <v>44950</v>
      </c>
      <c r="E26" s="48" t="s">
        <v>66</v>
      </c>
      <c r="F26" s="50">
        <v>4773</v>
      </c>
      <c r="G26" s="530">
        <f t="shared" si="1"/>
        <v>-330</v>
      </c>
      <c r="H26" s="50">
        <v>4443</v>
      </c>
      <c r="I26" s="48"/>
      <c r="J26" s="554"/>
    </row>
    <row r="27" s="31" customFormat="1" ht="16.5" customHeight="1" spans="1:10">
      <c r="A27" s="84" t="s">
        <v>67</v>
      </c>
      <c r="B27" s="538">
        <v>1585</v>
      </c>
      <c r="C27" s="50">
        <f t="shared" si="0"/>
        <v>0</v>
      </c>
      <c r="D27" s="538">
        <v>1585</v>
      </c>
      <c r="E27" s="48" t="s">
        <v>68</v>
      </c>
      <c r="F27" s="50">
        <v>57</v>
      </c>
      <c r="G27" s="530">
        <f t="shared" si="1"/>
        <v>-31</v>
      </c>
      <c r="H27" s="50">
        <v>26</v>
      </c>
      <c r="I27" s="48"/>
      <c r="J27" s="554"/>
    </row>
    <row r="28" s="31" customFormat="1" ht="16.5" customHeight="1" spans="1:10">
      <c r="A28" s="84" t="s">
        <v>69</v>
      </c>
      <c r="B28" s="538">
        <v>450</v>
      </c>
      <c r="C28" s="50">
        <f t="shared" si="0"/>
        <v>0</v>
      </c>
      <c r="D28" s="538">
        <v>450</v>
      </c>
      <c r="E28" s="48" t="s">
        <v>70</v>
      </c>
      <c r="F28" s="50">
        <v>22565</v>
      </c>
      <c r="G28" s="530">
        <f t="shared" si="1"/>
        <v>-25428</v>
      </c>
      <c r="H28" s="50">
        <v>-2863</v>
      </c>
      <c r="I28" s="48"/>
      <c r="J28" s="554"/>
    </row>
    <row r="29" s="31" customFormat="1" ht="16.5" customHeight="1" spans="1:10">
      <c r="A29" s="482" t="s">
        <v>71</v>
      </c>
      <c r="B29" s="539">
        <v>893</v>
      </c>
      <c r="C29" s="50">
        <f t="shared" si="0"/>
        <v>0</v>
      </c>
      <c r="D29" s="539">
        <v>893</v>
      </c>
      <c r="E29" s="48"/>
      <c r="F29" s="50"/>
      <c r="G29" s="530">
        <f t="shared" si="1"/>
        <v>0</v>
      </c>
      <c r="H29" s="50"/>
      <c r="I29" s="556" t="s">
        <v>72</v>
      </c>
      <c r="J29" s="557">
        <f>SUM(J6:J16)</f>
        <v>0</v>
      </c>
    </row>
    <row r="30" s="31" customFormat="1" ht="16.5" customHeight="1" spans="1:10">
      <c r="A30" s="482" t="s">
        <v>73</v>
      </c>
      <c r="B30" s="540">
        <v>7031</v>
      </c>
      <c r="C30" s="50">
        <f t="shared" si="0"/>
        <v>0</v>
      </c>
      <c r="D30" s="540">
        <v>7031</v>
      </c>
      <c r="E30" s="48"/>
      <c r="F30" s="50"/>
      <c r="G30" s="530">
        <f t="shared" si="1"/>
        <v>0</v>
      </c>
      <c r="H30" s="50"/>
      <c r="I30" s="556"/>
      <c r="J30" s="557"/>
    </row>
    <row r="31" s="31" customFormat="1" ht="16.5" customHeight="1" spans="1:10">
      <c r="A31" s="482" t="s">
        <v>74</v>
      </c>
      <c r="B31" s="540">
        <v>10146</v>
      </c>
      <c r="C31" s="50">
        <f t="shared" si="0"/>
        <v>0</v>
      </c>
      <c r="D31" s="540">
        <v>10146</v>
      </c>
      <c r="E31" s="48"/>
      <c r="F31" s="50"/>
      <c r="G31" s="530">
        <f t="shared" si="1"/>
        <v>0</v>
      </c>
      <c r="H31" s="50"/>
      <c r="I31" s="556"/>
      <c r="J31" s="557"/>
    </row>
    <row r="32" s="31" customFormat="1" ht="16.5" customHeight="1" spans="1:10">
      <c r="A32" s="482" t="s">
        <v>75</v>
      </c>
      <c r="B32" s="540">
        <v>1526</v>
      </c>
      <c r="C32" s="50">
        <f t="shared" si="0"/>
        <v>0</v>
      </c>
      <c r="D32" s="540">
        <v>1526</v>
      </c>
      <c r="E32" s="541" t="s">
        <v>72</v>
      </c>
      <c r="F32" s="535">
        <f t="shared" ref="F32:H32" si="2">SUM(F6:F28)</f>
        <v>252517</v>
      </c>
      <c r="G32" s="535">
        <f t="shared" si="2"/>
        <v>-29513</v>
      </c>
      <c r="H32" s="535">
        <f t="shared" si="2"/>
        <v>223004</v>
      </c>
      <c r="I32" s="556"/>
      <c r="J32" s="557"/>
    </row>
    <row r="33" s="31" customFormat="1" ht="16.5" customHeight="1" spans="1:10">
      <c r="A33" s="482" t="s">
        <v>76</v>
      </c>
      <c r="B33" s="540">
        <v>415</v>
      </c>
      <c r="C33" s="50">
        <f t="shared" si="0"/>
        <v>0</v>
      </c>
      <c r="D33" s="540">
        <v>415</v>
      </c>
      <c r="E33" s="77"/>
      <c r="F33" s="542"/>
      <c r="G33" s="530">
        <f t="shared" si="1"/>
        <v>0</v>
      </c>
      <c r="H33" s="542"/>
      <c r="I33" s="82" t="s">
        <v>77</v>
      </c>
      <c r="J33" s="557">
        <v>488</v>
      </c>
    </row>
    <row r="34" s="31" customFormat="1" ht="16.5" customHeight="1" spans="1:10">
      <c r="A34" s="482" t="s">
        <v>78</v>
      </c>
      <c r="B34" s="540">
        <v>4241</v>
      </c>
      <c r="C34" s="50">
        <f t="shared" si="0"/>
        <v>0</v>
      </c>
      <c r="D34" s="540">
        <v>4241</v>
      </c>
      <c r="E34" s="77"/>
      <c r="F34" s="542"/>
      <c r="G34" s="530">
        <f t="shared" si="1"/>
        <v>0</v>
      </c>
      <c r="H34" s="542"/>
      <c r="I34" s="82"/>
      <c r="J34" s="557"/>
    </row>
    <row r="35" s="31" customFormat="1" ht="16.5" customHeight="1" spans="1:10">
      <c r="A35" s="482" t="s">
        <v>79</v>
      </c>
      <c r="B35" s="540">
        <v>5090</v>
      </c>
      <c r="C35" s="50">
        <f t="shared" si="0"/>
        <v>0</v>
      </c>
      <c r="D35" s="540">
        <v>5090</v>
      </c>
      <c r="E35" s="77"/>
      <c r="F35" s="542"/>
      <c r="G35" s="530">
        <f t="shared" si="1"/>
        <v>0</v>
      </c>
      <c r="H35" s="542"/>
      <c r="I35" s="84" t="s">
        <v>80</v>
      </c>
      <c r="J35" s="554">
        <v>488</v>
      </c>
    </row>
    <row r="36" s="31" customFormat="1" ht="16.5" customHeight="1" spans="1:10">
      <c r="A36" s="484" t="s">
        <v>81</v>
      </c>
      <c r="B36" s="540">
        <v>1700</v>
      </c>
      <c r="C36" s="50">
        <f t="shared" si="0"/>
        <v>0</v>
      </c>
      <c r="D36" s="540">
        <v>1700</v>
      </c>
      <c r="E36" s="82" t="s">
        <v>77</v>
      </c>
      <c r="F36" s="543">
        <v>488</v>
      </c>
      <c r="G36" s="530">
        <f t="shared" si="1"/>
        <v>0</v>
      </c>
      <c r="H36" s="543">
        <v>488</v>
      </c>
      <c r="I36" s="84"/>
      <c r="J36" s="554"/>
    </row>
    <row r="37" s="31" customFormat="1" ht="16.5" customHeight="1" spans="1:10">
      <c r="A37" s="484" t="s">
        <v>82</v>
      </c>
      <c r="B37" s="72">
        <v>251</v>
      </c>
      <c r="C37" s="50">
        <f t="shared" si="0"/>
        <v>0</v>
      </c>
      <c r="D37" s="72">
        <v>251</v>
      </c>
      <c r="E37" s="82"/>
      <c r="F37" s="543"/>
      <c r="G37" s="530">
        <f t="shared" si="1"/>
        <v>0</v>
      </c>
      <c r="H37" s="543"/>
      <c r="I37" s="84"/>
      <c r="J37" s="554"/>
    </row>
    <row r="38" s="31" customFormat="1" ht="16.5" customHeight="1" spans="1:10">
      <c r="A38" s="482" t="s">
        <v>83</v>
      </c>
      <c r="B38" s="72">
        <v>2728</v>
      </c>
      <c r="C38" s="50">
        <f t="shared" si="0"/>
        <v>0</v>
      </c>
      <c r="D38" s="72">
        <v>2728</v>
      </c>
      <c r="E38" s="84" t="s">
        <v>84</v>
      </c>
      <c r="F38" s="538">
        <v>488</v>
      </c>
      <c r="G38" s="530">
        <f t="shared" si="1"/>
        <v>0</v>
      </c>
      <c r="H38" s="538">
        <v>488</v>
      </c>
      <c r="I38" s="84"/>
      <c r="J38" s="554"/>
    </row>
    <row r="39" s="31" customFormat="1" ht="16.5" customHeight="1" spans="1:10">
      <c r="A39" s="484" t="s">
        <v>85</v>
      </c>
      <c r="B39" s="72">
        <v>434</v>
      </c>
      <c r="C39" s="50">
        <f t="shared" si="0"/>
        <v>0</v>
      </c>
      <c r="D39" s="72">
        <v>434</v>
      </c>
      <c r="E39" s="84"/>
      <c r="F39" s="538"/>
      <c r="G39" s="530">
        <f t="shared" si="1"/>
        <v>0</v>
      </c>
      <c r="H39" s="538"/>
      <c r="I39" s="84"/>
      <c r="J39" s="554"/>
    </row>
    <row r="40" s="31" customFormat="1" ht="16.5" customHeight="1" spans="1:10">
      <c r="A40" s="484" t="s">
        <v>86</v>
      </c>
      <c r="B40" s="72">
        <v>1125</v>
      </c>
      <c r="C40" s="50">
        <f t="shared" si="0"/>
        <v>0</v>
      </c>
      <c r="D40" s="72">
        <v>1125</v>
      </c>
      <c r="E40" s="84"/>
      <c r="F40" s="538"/>
      <c r="G40" s="530">
        <f t="shared" si="1"/>
        <v>0</v>
      </c>
      <c r="H40" s="538"/>
      <c r="I40" s="84"/>
      <c r="J40" s="554"/>
    </row>
    <row r="41" s="31" customFormat="1" ht="16.5" customHeight="1" spans="1:10">
      <c r="A41" s="482" t="s">
        <v>87</v>
      </c>
      <c r="B41" s="72">
        <v>794</v>
      </c>
      <c r="C41" s="50">
        <f t="shared" si="0"/>
        <v>0</v>
      </c>
      <c r="D41" s="72">
        <v>794</v>
      </c>
      <c r="E41" s="84"/>
      <c r="F41" s="538"/>
      <c r="G41" s="530">
        <f t="shared" si="1"/>
        <v>0</v>
      </c>
      <c r="H41" s="538"/>
      <c r="I41" s="84"/>
      <c r="J41" s="554"/>
    </row>
    <row r="42" s="31" customFormat="1" ht="16.5" customHeight="1" spans="1:10">
      <c r="A42" s="482" t="s">
        <v>88</v>
      </c>
      <c r="B42" s="72"/>
      <c r="C42" s="50">
        <f t="shared" si="0"/>
        <v>6541</v>
      </c>
      <c r="D42" s="72">
        <v>6541</v>
      </c>
      <c r="E42" s="84"/>
      <c r="F42" s="538"/>
      <c r="G42" s="530">
        <f t="shared" si="1"/>
        <v>0</v>
      </c>
      <c r="H42" s="538"/>
      <c r="I42" s="84"/>
      <c r="J42" s="554"/>
    </row>
    <row r="43" s="31" customFormat="1" ht="16.5" customHeight="1" spans="1:10">
      <c r="A43" s="544" t="s">
        <v>89</v>
      </c>
      <c r="B43" s="545">
        <v>137418</v>
      </c>
      <c r="C43" s="50">
        <f t="shared" si="0"/>
        <v>-75806</v>
      </c>
      <c r="D43" s="545">
        <v>61612</v>
      </c>
      <c r="E43" s="84"/>
      <c r="F43" s="538"/>
      <c r="G43" s="530">
        <f t="shared" si="1"/>
        <v>0</v>
      </c>
      <c r="H43" s="538"/>
      <c r="I43" s="84"/>
      <c r="J43" s="554"/>
    </row>
    <row r="44" s="31" customFormat="1" ht="16.5" customHeight="1" spans="1:10">
      <c r="A44" s="544" t="s">
        <v>90</v>
      </c>
      <c r="B44" s="546">
        <v>10395</v>
      </c>
      <c r="C44" s="50">
        <f t="shared" si="0"/>
        <v>0</v>
      </c>
      <c r="D44" s="546">
        <v>10395</v>
      </c>
      <c r="E44" s="84"/>
      <c r="F44" s="538"/>
      <c r="G44" s="530">
        <f t="shared" si="1"/>
        <v>0</v>
      </c>
      <c r="H44" s="538"/>
      <c r="I44" s="84"/>
      <c r="J44" s="554"/>
    </row>
    <row r="45" s="31" customFormat="1" ht="16.5" customHeight="1" spans="1:10">
      <c r="A45" s="547" t="s">
        <v>91</v>
      </c>
      <c r="B45" s="548">
        <f>B23+B26+B43+B44</f>
        <v>253005</v>
      </c>
      <c r="C45" s="548">
        <f>C23+C26+C43+C44</f>
        <v>-29513</v>
      </c>
      <c r="D45" s="548">
        <f>D23+D26+D43+D44</f>
        <v>223492</v>
      </c>
      <c r="E45" s="547" t="s">
        <v>92</v>
      </c>
      <c r="F45" s="537">
        <f t="shared" ref="F45:H45" si="3">F32+F36</f>
        <v>253005</v>
      </c>
      <c r="G45" s="537">
        <f t="shared" si="3"/>
        <v>-29513</v>
      </c>
      <c r="H45" s="537">
        <f t="shared" si="3"/>
        <v>223492</v>
      </c>
      <c r="I45" s="547" t="s">
        <v>93</v>
      </c>
      <c r="J45" s="558">
        <f>J29+J33</f>
        <v>488</v>
      </c>
    </row>
    <row r="46" s="31" customFormat="1" ht="16.5" customHeight="1" spans="1:10">
      <c r="A46" s="549"/>
      <c r="B46" s="550"/>
      <c r="C46" s="550"/>
      <c r="D46" s="550"/>
      <c r="E46" s="549"/>
      <c r="F46" s="551"/>
      <c r="G46" s="551"/>
      <c r="H46" s="551"/>
      <c r="I46" s="549"/>
      <c r="J46" s="559"/>
    </row>
  </sheetData>
  <mergeCells count="6">
    <mergeCell ref="A1:J1"/>
    <mergeCell ref="A2:J2"/>
    <mergeCell ref="E3:H3"/>
    <mergeCell ref="I3:J3"/>
    <mergeCell ref="A4:D4"/>
    <mergeCell ref="E4:H4"/>
  </mergeCells>
  <dataValidations count="2">
    <dataValidation type="whole" operator="between" allowBlank="1" showInputMessage="1" showErrorMessage="1" sqref="F1 G1:H1 G4:H4 F4:F5 F47:F65414 G47:H65414">
      <formula1>0</formula1>
      <formula2>100000000000</formula2>
    </dataValidation>
    <dataValidation type="whole" operator="between" allowBlank="1" showInputMessage="1" showErrorMessage="1" error="请输入整数！" sqref="B8:D8 B11 D11 B18 D18 B21 D21 F23 H23 B26:D26 F26 H26 F27 H27 F28 H28 B30 D30 B31 D31 F32:H32 J37 J38 J39 F40 H40 J40 F41 H41 J41 F44 H44 F45:H45 F46:H46 J46 B6:B7 B9:B10 B12:B17 B19:B20 B24:B25 B27:B28 B32:B36 C6:C7 C9:C21 C24:C25 C27:C44 D6:D7 D9:D10 D12:D17 D19:D20 D24:D25 D27:D28 D32:D36 F6:F22 F24:F25 F29:F31 F33:F39 F42:F43 G6:G31 G33:G44 H6:H22 H24:H25 H29:H31 H33:H39 H42:H43 J6:J11 J13:J25 J26:J36 J42:J43 J44:J45 B22:D23">
      <formula1>-100000000</formula1>
      <formula2>100000000</formula2>
    </dataValidation>
  </dataValidations>
  <printOptions horizontalCentered="1"/>
  <pageMargins left="0.160416666666667" right="0.160416666666667" top="0.409027777777778" bottom="0.2125" header="0.511805555555556" footer="0.511805555555556"/>
  <pageSetup paperSize="9" orientation="portrait" horizontalDpi="600"/>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0000FF"/>
  </sheetPr>
  <dimension ref="A1:AQ1254"/>
  <sheetViews>
    <sheetView workbookViewId="0">
      <pane xSplit="5" ySplit="7" topLeftCell="L754" activePane="bottomRight" state="frozen"/>
      <selection/>
      <selection pane="topRight"/>
      <selection pane="bottomLeft"/>
      <selection pane="bottomRight" activeCell="C843" sqref="C843"/>
    </sheetView>
  </sheetViews>
  <sheetFormatPr defaultColWidth="9" defaultRowHeight="11.25"/>
  <cols>
    <col min="1" max="1" width="16.125" style="449" customWidth="1"/>
    <col min="2" max="2" width="6.375" style="448" customWidth="1"/>
    <col min="3" max="3" width="22.25" style="450" customWidth="1"/>
    <col min="4" max="4" width="11" style="450" hidden="1" customWidth="1"/>
    <col min="5" max="5" width="6.75" style="448" customWidth="1"/>
    <col min="6" max="6" width="4.25" style="448" customWidth="1"/>
    <col min="7" max="7" width="4.375" style="448" customWidth="1"/>
    <col min="8" max="8" width="4.25" style="448" customWidth="1"/>
    <col min="9" max="9" width="3.75" style="448" customWidth="1"/>
    <col min="10" max="10" width="3.625" style="448" customWidth="1"/>
    <col min="11" max="11" width="3" style="448" customWidth="1"/>
    <col min="12" max="12" width="2.875" style="448" customWidth="1"/>
    <col min="13" max="13" width="3.75" style="448" customWidth="1"/>
    <col min="14" max="16" width="3" style="448" customWidth="1"/>
    <col min="17" max="17" width="3.625" style="448" customWidth="1"/>
    <col min="18" max="18" width="4.875" style="448" customWidth="1"/>
    <col min="19" max="19" width="3.75" style="448" customWidth="1"/>
    <col min="20" max="20" width="3.875" style="448" customWidth="1"/>
    <col min="21" max="21" width="3.625" style="448" customWidth="1"/>
    <col min="22" max="22" width="3.375" style="448" customWidth="1"/>
    <col min="23" max="23" width="4" style="448" customWidth="1"/>
    <col min="24" max="24" width="3.75" style="448" customWidth="1"/>
    <col min="25" max="25" width="4.375" style="448" customWidth="1"/>
    <col min="26" max="26" width="4.625" style="448" customWidth="1"/>
    <col min="27" max="27" width="2.875" style="448" hidden="1" customWidth="1"/>
    <col min="28" max="28" width="3.5" style="448" customWidth="1"/>
    <col min="29" max="29" width="3" style="448" customWidth="1"/>
    <col min="30" max="30" width="3.25" style="448" customWidth="1"/>
    <col min="31" max="31" width="4.375" style="448" customWidth="1"/>
    <col min="32" max="32" width="5" style="448" customWidth="1"/>
    <col min="33" max="33" width="2.75" style="448" hidden="1" customWidth="1"/>
    <col min="34" max="34" width="4" style="448" customWidth="1"/>
    <col min="35" max="35" width="5.125" style="448" customWidth="1"/>
    <col min="36" max="36" width="5.625" style="448" customWidth="1"/>
    <col min="37" max="37" width="2.5" style="448" hidden="1" customWidth="1"/>
    <col min="38" max="38" width="4.125" style="448" customWidth="1"/>
    <col min="39" max="39" width="5.25" style="448" customWidth="1"/>
    <col min="40" max="40" width="5" style="448" customWidth="1"/>
    <col min="41" max="41" width="4.625" style="448" customWidth="1"/>
    <col min="42" max="42" width="4.5" style="448" customWidth="1"/>
    <col min="43" max="43" width="6.125" style="448" customWidth="1"/>
    <col min="44" max="16384" width="9" style="449"/>
  </cols>
  <sheetData>
    <row r="1" s="448" customFormat="1" ht="19.5" customHeight="1" spans="1:39">
      <c r="A1" s="451" t="s">
        <v>94</v>
      </c>
      <c r="B1" s="451"/>
      <c r="C1" s="452"/>
      <c r="D1" s="453"/>
      <c r="E1" s="451"/>
      <c r="F1" s="451"/>
      <c r="G1" s="451"/>
      <c r="H1" s="451"/>
      <c r="I1" s="451"/>
      <c r="J1" s="451"/>
      <c r="K1" s="451"/>
      <c r="L1" s="451"/>
      <c r="M1" s="451"/>
      <c r="N1" s="451"/>
      <c r="O1" s="451"/>
      <c r="P1" s="451"/>
      <c r="Q1" s="451"/>
      <c r="R1" s="451"/>
      <c r="S1" s="451"/>
      <c r="T1" s="451"/>
      <c r="U1" s="451"/>
      <c r="V1" s="451"/>
      <c r="W1" s="451"/>
      <c r="X1" s="451"/>
      <c r="Y1" s="451"/>
      <c r="Z1" s="451"/>
      <c r="AA1" s="451"/>
      <c r="AB1" s="451"/>
      <c r="AC1" s="451"/>
      <c r="AD1" s="451"/>
      <c r="AE1" s="451"/>
      <c r="AF1" s="451"/>
      <c r="AG1" s="451"/>
      <c r="AH1" s="451"/>
      <c r="AI1" s="451"/>
      <c r="AJ1" s="451"/>
      <c r="AK1" s="451"/>
      <c r="AL1" s="451"/>
      <c r="AM1" s="451"/>
    </row>
    <row r="2" s="448" customFormat="1" spans="1:36">
      <c r="A2" s="454"/>
      <c r="C2" s="455"/>
      <c r="D2" s="455"/>
      <c r="AJ2" s="448" t="s">
        <v>95</v>
      </c>
    </row>
    <row r="3" s="449" customFormat="1" ht="15.75" customHeight="1" spans="1:43">
      <c r="A3" s="456" t="s">
        <v>96</v>
      </c>
      <c r="B3" s="457"/>
      <c r="C3" s="458"/>
      <c r="D3" s="458"/>
      <c r="E3" s="459"/>
      <c r="F3" s="459"/>
      <c r="G3" s="459"/>
      <c r="H3" s="459"/>
      <c r="I3" s="459"/>
      <c r="J3" s="459"/>
      <c r="K3" s="459"/>
      <c r="L3" s="459"/>
      <c r="M3" s="459"/>
      <c r="N3" s="459"/>
      <c r="O3" s="459"/>
      <c r="P3" s="459"/>
      <c r="Q3" s="459"/>
      <c r="R3" s="459"/>
      <c r="S3" s="459"/>
      <c r="T3" s="459"/>
      <c r="U3" s="459"/>
      <c r="V3" s="459"/>
      <c r="W3" s="459"/>
      <c r="X3" s="459"/>
      <c r="Y3" s="459"/>
      <c r="Z3" s="459"/>
      <c r="AA3" s="459"/>
      <c r="AB3" s="459"/>
      <c r="AC3" s="459"/>
      <c r="AD3" s="459"/>
      <c r="AE3" s="459"/>
      <c r="AF3" s="459"/>
      <c r="AG3" s="459"/>
      <c r="AH3" s="459"/>
      <c r="AI3" s="459"/>
      <c r="AJ3" s="459"/>
      <c r="AK3" s="459"/>
      <c r="AL3" s="459"/>
      <c r="AM3" s="492"/>
      <c r="AN3" s="466" t="s">
        <v>97</v>
      </c>
      <c r="AO3" s="466"/>
      <c r="AP3" s="466"/>
      <c r="AQ3" s="466" t="s">
        <v>98</v>
      </c>
    </row>
    <row r="4" s="449" customFormat="1" ht="18" customHeight="1" spans="1:43">
      <c r="A4" s="460" t="s">
        <v>99</v>
      </c>
      <c r="B4" s="461" t="s">
        <v>9</v>
      </c>
      <c r="C4" s="462" t="s">
        <v>100</v>
      </c>
      <c r="D4" s="463" t="s">
        <v>101</v>
      </c>
      <c r="E4" s="463" t="s">
        <v>101</v>
      </c>
      <c r="F4" s="464" t="s">
        <v>102</v>
      </c>
      <c r="G4" s="465"/>
      <c r="H4" s="465"/>
      <c r="I4" s="465"/>
      <c r="J4" s="465"/>
      <c r="K4" s="465"/>
      <c r="L4" s="465"/>
      <c r="M4" s="465"/>
      <c r="N4" s="465"/>
      <c r="O4" s="465"/>
      <c r="P4" s="465"/>
      <c r="Q4" s="465"/>
      <c r="R4" s="465"/>
      <c r="S4" s="465"/>
      <c r="T4" s="465"/>
      <c r="U4" s="465"/>
      <c r="V4" s="465"/>
      <c r="W4" s="465"/>
      <c r="X4" s="465"/>
      <c r="Y4" s="465"/>
      <c r="Z4" s="465"/>
      <c r="AA4" s="465"/>
      <c r="AB4" s="465"/>
      <c r="AC4" s="465"/>
      <c r="AD4" s="465"/>
      <c r="AE4" s="465"/>
      <c r="AF4" s="465"/>
      <c r="AG4" s="465"/>
      <c r="AH4" s="465"/>
      <c r="AI4" s="465"/>
      <c r="AJ4" s="465"/>
      <c r="AK4" s="465"/>
      <c r="AL4" s="465"/>
      <c r="AM4" s="493" t="s">
        <v>103</v>
      </c>
      <c r="AN4" s="466" t="s">
        <v>104</v>
      </c>
      <c r="AO4" s="466"/>
      <c r="AP4" s="466" t="s">
        <v>105</v>
      </c>
      <c r="AQ4" s="466"/>
    </row>
    <row r="5" s="449" customFormat="1" ht="42" customHeight="1" spans="1:43">
      <c r="A5" s="460"/>
      <c r="B5" s="461"/>
      <c r="C5" s="461"/>
      <c r="D5" s="463"/>
      <c r="E5" s="463"/>
      <c r="F5" s="461" t="s">
        <v>106</v>
      </c>
      <c r="G5" s="461"/>
      <c r="H5" s="461"/>
      <c r="I5" s="461"/>
      <c r="J5" s="461"/>
      <c r="K5" s="461"/>
      <c r="L5" s="461"/>
      <c r="M5" s="461"/>
      <c r="N5" s="461"/>
      <c r="O5" s="461"/>
      <c r="P5" s="461"/>
      <c r="Q5" s="461"/>
      <c r="R5" s="461"/>
      <c r="S5" s="485" t="s">
        <v>107</v>
      </c>
      <c r="T5" s="486"/>
      <c r="U5" s="487"/>
      <c r="V5" s="466" t="s">
        <v>108</v>
      </c>
      <c r="W5" s="488" t="s">
        <v>109</v>
      </c>
      <c r="X5" s="489"/>
      <c r="Y5" s="489"/>
      <c r="Z5" s="489"/>
      <c r="AA5" s="489"/>
      <c r="AB5" s="489"/>
      <c r="AC5" s="489"/>
      <c r="AD5" s="489"/>
      <c r="AE5" s="489"/>
      <c r="AF5" s="489"/>
      <c r="AG5" s="489"/>
      <c r="AH5" s="489"/>
      <c r="AI5" s="489"/>
      <c r="AJ5" s="494"/>
      <c r="AK5" s="490" t="s">
        <v>110</v>
      </c>
      <c r="AL5" s="485" t="s">
        <v>111</v>
      </c>
      <c r="AM5" s="485"/>
      <c r="AN5" s="466" t="s">
        <v>112</v>
      </c>
      <c r="AO5" s="466" t="s">
        <v>113</v>
      </c>
      <c r="AP5" s="466"/>
      <c r="AQ5" s="466"/>
    </row>
    <row r="6" s="449" customFormat="1" ht="19.5" customHeight="1" spans="1:43">
      <c r="A6" s="460"/>
      <c r="B6" s="461"/>
      <c r="C6" s="461"/>
      <c r="D6" s="463"/>
      <c r="E6" s="463"/>
      <c r="F6" s="466" t="s">
        <v>114</v>
      </c>
      <c r="G6" s="466"/>
      <c r="H6" s="466"/>
      <c r="I6" s="466"/>
      <c r="J6" s="466"/>
      <c r="K6" s="466"/>
      <c r="L6" s="466"/>
      <c r="M6" s="485" t="s">
        <v>115</v>
      </c>
      <c r="N6" s="486"/>
      <c r="O6" s="486"/>
      <c r="P6" s="486"/>
      <c r="Q6" s="487"/>
      <c r="R6" s="490" t="s">
        <v>116</v>
      </c>
      <c r="S6" s="490" t="s">
        <v>117</v>
      </c>
      <c r="T6" s="490" t="s">
        <v>118</v>
      </c>
      <c r="U6" s="490" t="s">
        <v>119</v>
      </c>
      <c r="V6" s="490" t="s">
        <v>120</v>
      </c>
      <c r="W6" s="490" t="s">
        <v>121</v>
      </c>
      <c r="X6" s="490" t="s">
        <v>122</v>
      </c>
      <c r="Y6" s="490" t="s">
        <v>123</v>
      </c>
      <c r="Z6" s="485" t="s">
        <v>124</v>
      </c>
      <c r="AA6" s="486"/>
      <c r="AB6" s="486"/>
      <c r="AC6" s="486"/>
      <c r="AD6" s="486"/>
      <c r="AE6" s="487"/>
      <c r="AF6" s="490" t="s">
        <v>125</v>
      </c>
      <c r="AG6" s="491" t="s">
        <v>126</v>
      </c>
      <c r="AH6" s="490" t="s">
        <v>127</v>
      </c>
      <c r="AI6" s="490" t="s">
        <v>128</v>
      </c>
      <c r="AJ6" s="495" t="s">
        <v>119</v>
      </c>
      <c r="AK6" s="463"/>
      <c r="AL6" s="485"/>
      <c r="AM6" s="485"/>
      <c r="AN6" s="466"/>
      <c r="AO6" s="466"/>
      <c r="AP6" s="466"/>
      <c r="AQ6" s="466"/>
    </row>
    <row r="7" s="449" customFormat="1" ht="56" customHeight="1" spans="1:43">
      <c r="A7" s="460"/>
      <c r="B7" s="461"/>
      <c r="C7" s="461"/>
      <c r="D7" s="467"/>
      <c r="E7" s="467"/>
      <c r="F7" s="468" t="s">
        <v>129</v>
      </c>
      <c r="G7" s="468" t="s">
        <v>130</v>
      </c>
      <c r="H7" s="468" t="s">
        <v>131</v>
      </c>
      <c r="I7" s="468" t="s">
        <v>132</v>
      </c>
      <c r="J7" s="468" t="s">
        <v>133</v>
      </c>
      <c r="K7" s="468" t="s">
        <v>134</v>
      </c>
      <c r="L7" s="468" t="s">
        <v>135</v>
      </c>
      <c r="M7" s="468" t="s">
        <v>136</v>
      </c>
      <c r="N7" s="468" t="s">
        <v>137</v>
      </c>
      <c r="O7" s="468" t="s">
        <v>138</v>
      </c>
      <c r="P7" s="468" t="s">
        <v>139</v>
      </c>
      <c r="Q7" s="468" t="s">
        <v>140</v>
      </c>
      <c r="R7" s="467"/>
      <c r="S7" s="467"/>
      <c r="T7" s="467"/>
      <c r="U7" s="467"/>
      <c r="V7" s="467"/>
      <c r="W7" s="467"/>
      <c r="X7" s="467"/>
      <c r="Y7" s="467"/>
      <c r="Z7" s="491" t="s">
        <v>141</v>
      </c>
      <c r="AA7" s="491" t="s">
        <v>142</v>
      </c>
      <c r="AB7" s="491" t="s">
        <v>143</v>
      </c>
      <c r="AC7" s="491" t="s">
        <v>144</v>
      </c>
      <c r="AD7" s="491" t="s">
        <v>145</v>
      </c>
      <c r="AE7" s="491" t="s">
        <v>124</v>
      </c>
      <c r="AF7" s="467"/>
      <c r="AG7" s="496"/>
      <c r="AH7" s="467"/>
      <c r="AI7" s="467"/>
      <c r="AJ7" s="462"/>
      <c r="AK7" s="467"/>
      <c r="AL7" s="485"/>
      <c r="AM7" s="485"/>
      <c r="AN7" s="466"/>
      <c r="AO7" s="466"/>
      <c r="AP7" s="466"/>
      <c r="AQ7" s="466"/>
    </row>
    <row r="8" s="448" customFormat="1" ht="14" customHeight="1" spans="1:43">
      <c r="A8" s="469" t="s">
        <v>146</v>
      </c>
      <c r="B8" s="470">
        <f>SUM(B9:B23)</f>
        <v>26178</v>
      </c>
      <c r="C8" s="471" t="s">
        <v>15</v>
      </c>
      <c r="D8" s="472">
        <f t="shared" ref="D8:AQ8" si="0">D9+D21+D30+D41+D53+D64+D75+D87+D96+D106+D115+D126+D140+D147+D153+D160+D167+D174+D181+D187+D195+D224+D207+D201</f>
        <v>0</v>
      </c>
      <c r="E8" s="472">
        <f t="shared" si="0"/>
        <v>19941.62</v>
      </c>
      <c r="F8" s="472">
        <f t="shared" si="0"/>
        <v>9965.16</v>
      </c>
      <c r="G8" s="472">
        <f t="shared" si="0"/>
        <v>0</v>
      </c>
      <c r="H8" s="472">
        <f t="shared" si="0"/>
        <v>0</v>
      </c>
      <c r="I8" s="472">
        <f t="shared" si="0"/>
        <v>0</v>
      </c>
      <c r="J8" s="472">
        <f t="shared" si="0"/>
        <v>439.44</v>
      </c>
      <c r="K8" s="472">
        <f t="shared" si="0"/>
        <v>37.39</v>
      </c>
      <c r="L8" s="472">
        <f t="shared" si="0"/>
        <v>28.81</v>
      </c>
      <c r="M8" s="472">
        <f t="shared" si="0"/>
        <v>0</v>
      </c>
      <c r="N8" s="472">
        <f t="shared" si="0"/>
        <v>37.74</v>
      </c>
      <c r="O8" s="472">
        <f t="shared" si="0"/>
        <v>0</v>
      </c>
      <c r="P8" s="472">
        <f t="shared" si="0"/>
        <v>0</v>
      </c>
      <c r="Q8" s="472">
        <f t="shared" si="0"/>
        <v>0</v>
      </c>
      <c r="R8" s="472">
        <f t="shared" si="0"/>
        <v>10508.54</v>
      </c>
      <c r="S8" s="472">
        <f t="shared" si="0"/>
        <v>2175.45</v>
      </c>
      <c r="T8" s="472">
        <f t="shared" si="0"/>
        <v>742.2</v>
      </c>
      <c r="U8" s="472">
        <f t="shared" si="0"/>
        <v>2917.65</v>
      </c>
      <c r="V8" s="472">
        <f t="shared" si="0"/>
        <v>0</v>
      </c>
      <c r="W8" s="472">
        <f t="shared" si="0"/>
        <v>253.14</v>
      </c>
      <c r="X8" s="472">
        <f t="shared" si="0"/>
        <v>1141.4</v>
      </c>
      <c r="Y8" s="472">
        <f t="shared" si="0"/>
        <v>3695.76</v>
      </c>
      <c r="Z8" s="472">
        <f t="shared" si="0"/>
        <v>0</v>
      </c>
      <c r="AA8" s="472">
        <f t="shared" si="0"/>
        <v>0</v>
      </c>
      <c r="AB8" s="472">
        <f t="shared" si="0"/>
        <v>0</v>
      </c>
      <c r="AC8" s="472">
        <f t="shared" si="0"/>
        <v>0</v>
      </c>
      <c r="AD8" s="472">
        <f t="shared" si="0"/>
        <v>0</v>
      </c>
      <c r="AE8" s="472">
        <f t="shared" si="0"/>
        <v>0</v>
      </c>
      <c r="AF8" s="472">
        <f t="shared" si="0"/>
        <v>370.81</v>
      </c>
      <c r="AG8" s="472">
        <f t="shared" si="0"/>
        <v>0</v>
      </c>
      <c r="AH8" s="472">
        <f t="shared" si="0"/>
        <v>0</v>
      </c>
      <c r="AI8" s="472">
        <f t="shared" si="0"/>
        <v>-40.8200000000001</v>
      </c>
      <c r="AJ8" s="472">
        <f t="shared" si="0"/>
        <v>5420.29</v>
      </c>
      <c r="AK8" s="472">
        <f t="shared" si="0"/>
        <v>0</v>
      </c>
      <c r="AL8" s="472">
        <f t="shared" si="0"/>
        <v>1095.14</v>
      </c>
      <c r="AM8" s="497">
        <f t="shared" si="0"/>
        <v>19941.62</v>
      </c>
      <c r="AN8" s="472">
        <f t="shared" si="0"/>
        <v>140</v>
      </c>
      <c r="AO8" s="472">
        <f t="shared" si="0"/>
        <v>6</v>
      </c>
      <c r="AP8" s="472">
        <f t="shared" si="0"/>
        <v>25</v>
      </c>
      <c r="AQ8" s="472">
        <f t="shared" si="0"/>
        <v>20112.62</v>
      </c>
    </row>
    <row r="9" s="448" customFormat="1" ht="14" customHeight="1" spans="1:43">
      <c r="A9" s="469" t="s">
        <v>147</v>
      </c>
      <c r="B9" s="470">
        <v>9208</v>
      </c>
      <c r="C9" s="473" t="s">
        <v>148</v>
      </c>
      <c r="D9" s="474">
        <f t="shared" ref="D9:AQ9" si="1">SUM(D10:D20)</f>
        <v>0</v>
      </c>
      <c r="E9" s="474">
        <f t="shared" si="1"/>
        <v>-131.19</v>
      </c>
      <c r="F9" s="474">
        <f t="shared" si="1"/>
        <v>314.61</v>
      </c>
      <c r="G9" s="474">
        <f t="shared" si="1"/>
        <v>0</v>
      </c>
      <c r="H9" s="474">
        <f t="shared" si="1"/>
        <v>0</v>
      </c>
      <c r="I9" s="474">
        <f t="shared" si="1"/>
        <v>0</v>
      </c>
      <c r="J9" s="474">
        <f t="shared" si="1"/>
        <v>9.87</v>
      </c>
      <c r="K9" s="474">
        <f t="shared" si="1"/>
        <v>0.85</v>
      </c>
      <c r="L9" s="474">
        <f t="shared" si="1"/>
        <v>0.65</v>
      </c>
      <c r="M9" s="474">
        <f t="shared" si="1"/>
        <v>0</v>
      </c>
      <c r="N9" s="474">
        <f t="shared" si="1"/>
        <v>1.44</v>
      </c>
      <c r="O9" s="474">
        <f t="shared" si="1"/>
        <v>0</v>
      </c>
      <c r="P9" s="474">
        <f t="shared" si="1"/>
        <v>0</v>
      </c>
      <c r="Q9" s="474">
        <f t="shared" si="1"/>
        <v>0</v>
      </c>
      <c r="R9" s="474">
        <f t="shared" si="1"/>
        <v>327.42</v>
      </c>
      <c r="S9" s="474">
        <f t="shared" si="1"/>
        <v>58.71</v>
      </c>
      <c r="T9" s="474">
        <f t="shared" si="1"/>
        <v>25.5</v>
      </c>
      <c r="U9" s="474">
        <f t="shared" si="1"/>
        <v>84.21</v>
      </c>
      <c r="V9" s="474">
        <f t="shared" si="1"/>
        <v>0</v>
      </c>
      <c r="W9" s="474">
        <f t="shared" si="1"/>
        <v>0</v>
      </c>
      <c r="X9" s="474">
        <f t="shared" si="1"/>
        <v>10.6</v>
      </c>
      <c r="Y9" s="474">
        <f t="shared" si="1"/>
        <v>90.4</v>
      </c>
      <c r="Z9" s="474">
        <f t="shared" si="1"/>
        <v>0</v>
      </c>
      <c r="AA9" s="474">
        <f t="shared" si="1"/>
        <v>0</v>
      </c>
      <c r="AB9" s="474">
        <f t="shared" si="1"/>
        <v>0</v>
      </c>
      <c r="AC9" s="474">
        <f t="shared" si="1"/>
        <v>0</v>
      </c>
      <c r="AD9" s="474">
        <f t="shared" si="1"/>
        <v>0</v>
      </c>
      <c r="AE9" s="474">
        <f t="shared" si="1"/>
        <v>0</v>
      </c>
      <c r="AF9" s="474">
        <f t="shared" si="1"/>
        <v>0</v>
      </c>
      <c r="AG9" s="474">
        <f t="shared" si="1"/>
        <v>0</v>
      </c>
      <c r="AH9" s="474">
        <f t="shared" si="1"/>
        <v>0</v>
      </c>
      <c r="AI9" s="474">
        <f t="shared" si="1"/>
        <v>-643.82</v>
      </c>
      <c r="AJ9" s="474">
        <f t="shared" si="1"/>
        <v>-542.82</v>
      </c>
      <c r="AK9" s="474">
        <f t="shared" si="1"/>
        <v>0</v>
      </c>
      <c r="AL9" s="474">
        <f t="shared" si="1"/>
        <v>0</v>
      </c>
      <c r="AM9" s="498">
        <f t="shared" si="1"/>
        <v>-131.19</v>
      </c>
      <c r="AN9" s="474">
        <f t="shared" si="1"/>
        <v>0</v>
      </c>
      <c r="AO9" s="474">
        <f t="shared" si="1"/>
        <v>0</v>
      </c>
      <c r="AP9" s="474">
        <f t="shared" si="1"/>
        <v>0</v>
      </c>
      <c r="AQ9" s="474">
        <f t="shared" si="1"/>
        <v>-131.19</v>
      </c>
    </row>
    <row r="10" s="448" customFormat="1" ht="14" customHeight="1" spans="1:43">
      <c r="A10" s="469" t="s">
        <v>149</v>
      </c>
      <c r="B10" s="470"/>
      <c r="C10" s="473" t="s">
        <v>150</v>
      </c>
      <c r="D10" s="474"/>
      <c r="E10" s="475">
        <f t="shared" ref="E10:E20" si="2">R10+U10+V10+AJ10+AL10</f>
        <v>427.73</v>
      </c>
      <c r="F10" s="476">
        <v>314.61</v>
      </c>
      <c r="G10" s="476"/>
      <c r="H10" s="476"/>
      <c r="I10" s="476"/>
      <c r="J10" s="476">
        <v>9.87</v>
      </c>
      <c r="K10" s="476">
        <v>0.85</v>
      </c>
      <c r="L10" s="476">
        <v>0.65</v>
      </c>
      <c r="M10" s="476"/>
      <c r="N10" s="476">
        <v>1.44</v>
      </c>
      <c r="O10" s="476"/>
      <c r="P10" s="476"/>
      <c r="Q10" s="476"/>
      <c r="R10" s="458">
        <f t="shared" ref="R10:R20" si="3">SUM(F10:Q10)</f>
        <v>327.42</v>
      </c>
      <c r="S10" s="476">
        <v>58.71</v>
      </c>
      <c r="T10" s="476">
        <v>25.5</v>
      </c>
      <c r="U10" s="458">
        <f t="shared" ref="U10:U20" si="4">SUM(S10:T10)</f>
        <v>84.21</v>
      </c>
      <c r="V10" s="476"/>
      <c r="W10" s="476"/>
      <c r="X10" s="476">
        <v>10.6</v>
      </c>
      <c r="Y10" s="476">
        <v>5.5</v>
      </c>
      <c r="Z10" s="476"/>
      <c r="AA10" s="476"/>
      <c r="AB10" s="476"/>
      <c r="AC10" s="476"/>
      <c r="AD10" s="476"/>
      <c r="AE10" s="476"/>
      <c r="AF10" s="476"/>
      <c r="AG10" s="476"/>
      <c r="AH10" s="476"/>
      <c r="AI10" s="476"/>
      <c r="AJ10" s="458">
        <f t="shared" ref="AJ10:AJ20" si="5">SUM(W10:AI10)</f>
        <v>16.1</v>
      </c>
      <c r="AK10" s="476"/>
      <c r="AL10" s="476"/>
      <c r="AM10" s="499">
        <f t="shared" ref="AM10:AM20" si="6">R10+U10+V10+AJ10+AL10</f>
        <v>427.73</v>
      </c>
      <c r="AN10" s="470"/>
      <c r="AO10" s="470"/>
      <c r="AP10" s="470"/>
      <c r="AQ10" s="72">
        <f t="shared" ref="AQ10:AQ20" si="7">AM10+AN10+AO10+AP10</f>
        <v>427.73</v>
      </c>
    </row>
    <row r="11" s="448" customFormat="1" ht="14" customHeight="1" spans="1:43">
      <c r="A11" s="469" t="s">
        <v>151</v>
      </c>
      <c r="B11" s="470">
        <v>3523</v>
      </c>
      <c r="C11" s="473" t="s">
        <v>152</v>
      </c>
      <c r="D11" s="474"/>
      <c r="E11" s="475">
        <f t="shared" si="2"/>
        <v>0</v>
      </c>
      <c r="F11" s="476"/>
      <c r="G11" s="476"/>
      <c r="H11" s="476"/>
      <c r="I11" s="476"/>
      <c r="J11" s="476"/>
      <c r="K11" s="476"/>
      <c r="L11" s="476"/>
      <c r="M11" s="476"/>
      <c r="N11" s="476"/>
      <c r="O11" s="476"/>
      <c r="P11" s="476"/>
      <c r="Q11" s="476"/>
      <c r="R11" s="458">
        <f t="shared" si="3"/>
        <v>0</v>
      </c>
      <c r="S11" s="476"/>
      <c r="T11" s="476"/>
      <c r="U11" s="458">
        <f t="shared" si="4"/>
        <v>0</v>
      </c>
      <c r="V11" s="476"/>
      <c r="W11" s="476"/>
      <c r="X11" s="476"/>
      <c r="Y11" s="476"/>
      <c r="Z11" s="476"/>
      <c r="AA11" s="476"/>
      <c r="AB11" s="476"/>
      <c r="AC11" s="476"/>
      <c r="AD11" s="476"/>
      <c r="AE11" s="476"/>
      <c r="AF11" s="476"/>
      <c r="AG11" s="476"/>
      <c r="AH11" s="476"/>
      <c r="AI11" s="476"/>
      <c r="AJ11" s="458">
        <f t="shared" si="5"/>
        <v>0</v>
      </c>
      <c r="AK11" s="476"/>
      <c r="AL11" s="476"/>
      <c r="AM11" s="499">
        <f t="shared" si="6"/>
        <v>0</v>
      </c>
      <c r="AN11" s="470"/>
      <c r="AO11" s="470"/>
      <c r="AP11" s="470"/>
      <c r="AQ11" s="72">
        <f t="shared" si="7"/>
        <v>0</v>
      </c>
    </row>
    <row r="12" s="448" customFormat="1" ht="14" customHeight="1" spans="1:43">
      <c r="A12" s="469" t="s">
        <v>153</v>
      </c>
      <c r="B12" s="470">
        <v>501</v>
      </c>
      <c r="C12" s="477" t="s">
        <v>154</v>
      </c>
      <c r="D12" s="474"/>
      <c r="E12" s="475">
        <f t="shared" si="2"/>
        <v>0</v>
      </c>
      <c r="F12" s="476"/>
      <c r="G12" s="476"/>
      <c r="H12" s="476"/>
      <c r="I12" s="476"/>
      <c r="J12" s="476"/>
      <c r="K12" s="476"/>
      <c r="L12" s="476"/>
      <c r="M12" s="476"/>
      <c r="N12" s="476"/>
      <c r="O12" s="476"/>
      <c r="P12" s="476"/>
      <c r="Q12" s="476"/>
      <c r="R12" s="458">
        <f t="shared" si="3"/>
        <v>0</v>
      </c>
      <c r="S12" s="476"/>
      <c r="T12" s="476"/>
      <c r="U12" s="458">
        <f t="shared" si="4"/>
        <v>0</v>
      </c>
      <c r="V12" s="476"/>
      <c r="W12" s="476"/>
      <c r="X12" s="476"/>
      <c r="Y12" s="476"/>
      <c r="Z12" s="476"/>
      <c r="AA12" s="476"/>
      <c r="AB12" s="476"/>
      <c r="AC12" s="476"/>
      <c r="AD12" s="476"/>
      <c r="AE12" s="476"/>
      <c r="AF12" s="476"/>
      <c r="AG12" s="476"/>
      <c r="AH12" s="476"/>
      <c r="AI12" s="476"/>
      <c r="AJ12" s="458">
        <f t="shared" si="5"/>
        <v>0</v>
      </c>
      <c r="AK12" s="476"/>
      <c r="AL12" s="476"/>
      <c r="AM12" s="499">
        <f t="shared" si="6"/>
        <v>0</v>
      </c>
      <c r="AN12" s="470"/>
      <c r="AO12" s="470"/>
      <c r="AP12" s="470"/>
      <c r="AQ12" s="72">
        <f t="shared" si="7"/>
        <v>0</v>
      </c>
    </row>
    <row r="13" s="448" customFormat="1" ht="14" customHeight="1" spans="1:43">
      <c r="A13" s="469" t="s">
        <v>155</v>
      </c>
      <c r="B13" s="470">
        <v>521</v>
      </c>
      <c r="C13" s="477" t="s">
        <v>156</v>
      </c>
      <c r="D13" s="474"/>
      <c r="E13" s="475">
        <f t="shared" si="2"/>
        <v>36.47</v>
      </c>
      <c r="F13" s="476"/>
      <c r="G13" s="476"/>
      <c r="H13" s="476"/>
      <c r="I13" s="476"/>
      <c r="J13" s="476"/>
      <c r="K13" s="476"/>
      <c r="L13" s="476"/>
      <c r="M13" s="476"/>
      <c r="N13" s="476"/>
      <c r="O13" s="476"/>
      <c r="P13" s="476"/>
      <c r="Q13" s="476"/>
      <c r="R13" s="458">
        <f t="shared" si="3"/>
        <v>0</v>
      </c>
      <c r="S13" s="476"/>
      <c r="T13" s="476"/>
      <c r="U13" s="458">
        <f t="shared" si="4"/>
        <v>0</v>
      </c>
      <c r="V13" s="476"/>
      <c r="W13" s="476"/>
      <c r="X13" s="476"/>
      <c r="Y13" s="476">
        <v>36.47</v>
      </c>
      <c r="Z13" s="476"/>
      <c r="AA13" s="476"/>
      <c r="AB13" s="476"/>
      <c r="AC13" s="476"/>
      <c r="AD13" s="476"/>
      <c r="AE13" s="476"/>
      <c r="AF13" s="476"/>
      <c r="AG13" s="476"/>
      <c r="AH13" s="476"/>
      <c r="AI13" s="476"/>
      <c r="AJ13" s="458">
        <f t="shared" si="5"/>
        <v>36.47</v>
      </c>
      <c r="AK13" s="476"/>
      <c r="AL13" s="476"/>
      <c r="AM13" s="499">
        <f t="shared" si="6"/>
        <v>36.47</v>
      </c>
      <c r="AN13" s="470"/>
      <c r="AO13" s="470"/>
      <c r="AP13" s="470"/>
      <c r="AQ13" s="72">
        <f t="shared" si="7"/>
        <v>36.47</v>
      </c>
    </row>
    <row r="14" s="448" customFormat="1" ht="14" customHeight="1" spans="1:43">
      <c r="A14" s="469" t="s">
        <v>157</v>
      </c>
      <c r="B14" s="470">
        <v>1634</v>
      </c>
      <c r="C14" s="477" t="s">
        <v>158</v>
      </c>
      <c r="D14" s="474"/>
      <c r="E14" s="475">
        <f t="shared" si="2"/>
        <v>0</v>
      </c>
      <c r="F14" s="476"/>
      <c r="G14" s="476"/>
      <c r="H14" s="476"/>
      <c r="I14" s="476"/>
      <c r="J14" s="476"/>
      <c r="K14" s="476"/>
      <c r="L14" s="476"/>
      <c r="M14" s="476"/>
      <c r="N14" s="476"/>
      <c r="O14" s="476"/>
      <c r="P14" s="476"/>
      <c r="Q14" s="476"/>
      <c r="R14" s="458">
        <f t="shared" si="3"/>
        <v>0</v>
      </c>
      <c r="S14" s="476"/>
      <c r="T14" s="476"/>
      <c r="U14" s="458">
        <f t="shared" si="4"/>
        <v>0</v>
      </c>
      <c r="V14" s="476"/>
      <c r="W14" s="476"/>
      <c r="X14" s="476"/>
      <c r="Y14" s="476"/>
      <c r="Z14" s="476"/>
      <c r="AA14" s="476"/>
      <c r="AB14" s="476"/>
      <c r="AC14" s="476"/>
      <c r="AD14" s="476"/>
      <c r="AE14" s="476"/>
      <c r="AF14" s="476"/>
      <c r="AG14" s="476"/>
      <c r="AH14" s="476"/>
      <c r="AI14" s="476"/>
      <c r="AJ14" s="458">
        <f t="shared" si="5"/>
        <v>0</v>
      </c>
      <c r="AK14" s="476"/>
      <c r="AL14" s="476"/>
      <c r="AM14" s="499">
        <f t="shared" si="6"/>
        <v>0</v>
      </c>
      <c r="AN14" s="470"/>
      <c r="AO14" s="470"/>
      <c r="AP14" s="470"/>
      <c r="AQ14" s="72">
        <f t="shared" si="7"/>
        <v>0</v>
      </c>
    </row>
    <row r="15" s="448" customFormat="1" ht="14" customHeight="1" spans="1:43">
      <c r="A15" s="469" t="s">
        <v>159</v>
      </c>
      <c r="B15" s="470">
        <v>1352</v>
      </c>
      <c r="C15" s="471" t="s">
        <v>160</v>
      </c>
      <c r="D15" s="474"/>
      <c r="E15" s="475">
        <f t="shared" si="2"/>
        <v>0</v>
      </c>
      <c r="F15" s="476"/>
      <c r="G15" s="476"/>
      <c r="H15" s="476"/>
      <c r="I15" s="476"/>
      <c r="J15" s="476"/>
      <c r="K15" s="476"/>
      <c r="L15" s="476"/>
      <c r="M15" s="476"/>
      <c r="N15" s="476"/>
      <c r="O15" s="476"/>
      <c r="P15" s="476"/>
      <c r="Q15" s="476"/>
      <c r="R15" s="458">
        <f t="shared" si="3"/>
        <v>0</v>
      </c>
      <c r="S15" s="476"/>
      <c r="T15" s="476"/>
      <c r="U15" s="458">
        <f t="shared" si="4"/>
        <v>0</v>
      </c>
      <c r="V15" s="476"/>
      <c r="W15" s="476"/>
      <c r="X15" s="476"/>
      <c r="Y15" s="476"/>
      <c r="Z15" s="476"/>
      <c r="AA15" s="476"/>
      <c r="AB15" s="476"/>
      <c r="AC15" s="476"/>
      <c r="AD15" s="476"/>
      <c r="AE15" s="476"/>
      <c r="AF15" s="476"/>
      <c r="AG15" s="476"/>
      <c r="AH15" s="476"/>
      <c r="AI15" s="476"/>
      <c r="AJ15" s="458">
        <f t="shared" si="5"/>
        <v>0</v>
      </c>
      <c r="AK15" s="476"/>
      <c r="AL15" s="476"/>
      <c r="AM15" s="499">
        <f t="shared" si="6"/>
        <v>0</v>
      </c>
      <c r="AN15" s="470"/>
      <c r="AO15" s="470"/>
      <c r="AP15" s="470"/>
      <c r="AQ15" s="72">
        <f t="shared" si="7"/>
        <v>0</v>
      </c>
    </row>
    <row r="16" s="448" customFormat="1" ht="14" customHeight="1" spans="1:43">
      <c r="A16" s="469" t="s">
        <v>161</v>
      </c>
      <c r="B16" s="470">
        <v>810</v>
      </c>
      <c r="C16" s="471" t="s">
        <v>162</v>
      </c>
      <c r="D16" s="474"/>
      <c r="E16" s="475">
        <f t="shared" si="2"/>
        <v>0</v>
      </c>
      <c r="F16" s="476"/>
      <c r="G16" s="476"/>
      <c r="H16" s="476"/>
      <c r="I16" s="476"/>
      <c r="J16" s="476"/>
      <c r="K16" s="476"/>
      <c r="L16" s="476"/>
      <c r="M16" s="476"/>
      <c r="N16" s="476"/>
      <c r="O16" s="476"/>
      <c r="P16" s="476"/>
      <c r="Q16" s="476"/>
      <c r="R16" s="458">
        <f t="shared" si="3"/>
        <v>0</v>
      </c>
      <c r="S16" s="476"/>
      <c r="T16" s="476"/>
      <c r="U16" s="458">
        <f t="shared" si="4"/>
        <v>0</v>
      </c>
      <c r="V16" s="476"/>
      <c r="W16" s="476"/>
      <c r="X16" s="476"/>
      <c r="Y16" s="476"/>
      <c r="Z16" s="476"/>
      <c r="AA16" s="476"/>
      <c r="AB16" s="476"/>
      <c r="AC16" s="476"/>
      <c r="AD16" s="476"/>
      <c r="AE16" s="476"/>
      <c r="AF16" s="476"/>
      <c r="AG16" s="476"/>
      <c r="AH16" s="476"/>
      <c r="AI16" s="476"/>
      <c r="AJ16" s="458">
        <f t="shared" si="5"/>
        <v>0</v>
      </c>
      <c r="AK16" s="476"/>
      <c r="AL16" s="476"/>
      <c r="AM16" s="499">
        <f t="shared" si="6"/>
        <v>0</v>
      </c>
      <c r="AN16" s="470"/>
      <c r="AO16" s="470"/>
      <c r="AP16" s="470"/>
      <c r="AQ16" s="72">
        <f t="shared" si="7"/>
        <v>0</v>
      </c>
    </row>
    <row r="17" s="448" customFormat="1" ht="14" customHeight="1" spans="1:43">
      <c r="A17" s="469" t="s">
        <v>163</v>
      </c>
      <c r="B17" s="470">
        <v>452</v>
      </c>
      <c r="C17" s="471" t="s">
        <v>164</v>
      </c>
      <c r="D17" s="474"/>
      <c r="E17" s="475">
        <f t="shared" si="2"/>
        <v>48.43</v>
      </c>
      <c r="F17" s="476"/>
      <c r="G17" s="476"/>
      <c r="H17" s="476"/>
      <c r="I17" s="476"/>
      <c r="J17" s="476"/>
      <c r="K17" s="476"/>
      <c r="L17" s="476"/>
      <c r="M17" s="476"/>
      <c r="N17" s="476"/>
      <c r="O17" s="476"/>
      <c r="P17" s="476"/>
      <c r="Q17" s="476"/>
      <c r="R17" s="458">
        <f t="shared" si="3"/>
        <v>0</v>
      </c>
      <c r="S17" s="476"/>
      <c r="T17" s="476"/>
      <c r="U17" s="458">
        <f t="shared" si="4"/>
        <v>0</v>
      </c>
      <c r="V17" s="476"/>
      <c r="W17" s="476"/>
      <c r="X17" s="476"/>
      <c r="Y17" s="476">
        <v>48.43</v>
      </c>
      <c r="Z17" s="476"/>
      <c r="AA17" s="476"/>
      <c r="AB17" s="476"/>
      <c r="AC17" s="476"/>
      <c r="AD17" s="476"/>
      <c r="AE17" s="476"/>
      <c r="AF17" s="476"/>
      <c r="AG17" s="476"/>
      <c r="AH17" s="476"/>
      <c r="AI17" s="476"/>
      <c r="AJ17" s="458">
        <f t="shared" si="5"/>
        <v>48.43</v>
      </c>
      <c r="AK17" s="476"/>
      <c r="AL17" s="476"/>
      <c r="AM17" s="499">
        <f t="shared" si="6"/>
        <v>48.43</v>
      </c>
      <c r="AN17" s="470"/>
      <c r="AO17" s="470"/>
      <c r="AP17" s="470"/>
      <c r="AQ17" s="72">
        <f t="shared" si="7"/>
        <v>48.43</v>
      </c>
    </row>
    <row r="18" s="448" customFormat="1" ht="14" customHeight="1" spans="1:43">
      <c r="A18" s="469" t="s">
        <v>165</v>
      </c>
      <c r="B18" s="470">
        <v>944</v>
      </c>
      <c r="C18" s="471" t="s">
        <v>166</v>
      </c>
      <c r="D18" s="474"/>
      <c r="E18" s="475">
        <f t="shared" si="2"/>
        <v>0</v>
      </c>
      <c r="F18" s="476"/>
      <c r="G18" s="476"/>
      <c r="H18" s="476"/>
      <c r="I18" s="476"/>
      <c r="J18" s="476"/>
      <c r="K18" s="476"/>
      <c r="L18" s="476"/>
      <c r="M18" s="476"/>
      <c r="N18" s="476"/>
      <c r="O18" s="476"/>
      <c r="P18" s="476"/>
      <c r="Q18" s="476"/>
      <c r="R18" s="458">
        <f t="shared" si="3"/>
        <v>0</v>
      </c>
      <c r="S18" s="476"/>
      <c r="T18" s="476"/>
      <c r="U18" s="458">
        <f t="shared" si="4"/>
        <v>0</v>
      </c>
      <c r="V18" s="476"/>
      <c r="W18" s="476"/>
      <c r="X18" s="476"/>
      <c r="Y18" s="476"/>
      <c r="Z18" s="476"/>
      <c r="AA18" s="476"/>
      <c r="AB18" s="476"/>
      <c r="AC18" s="476"/>
      <c r="AD18" s="476"/>
      <c r="AE18" s="476"/>
      <c r="AF18" s="476"/>
      <c r="AG18" s="476"/>
      <c r="AH18" s="476"/>
      <c r="AI18" s="476"/>
      <c r="AJ18" s="458">
        <f t="shared" si="5"/>
        <v>0</v>
      </c>
      <c r="AK18" s="476"/>
      <c r="AL18" s="476"/>
      <c r="AM18" s="499">
        <f t="shared" si="6"/>
        <v>0</v>
      </c>
      <c r="AN18" s="470"/>
      <c r="AO18" s="470"/>
      <c r="AP18" s="470"/>
      <c r="AQ18" s="72">
        <f t="shared" si="7"/>
        <v>0</v>
      </c>
    </row>
    <row r="19" s="448" customFormat="1" ht="14" customHeight="1" spans="1:43">
      <c r="A19" s="469" t="s">
        <v>167</v>
      </c>
      <c r="B19" s="470">
        <v>1740</v>
      </c>
      <c r="C19" s="471" t="s">
        <v>168</v>
      </c>
      <c r="D19" s="474"/>
      <c r="E19" s="475">
        <f t="shared" si="2"/>
        <v>0</v>
      </c>
      <c r="F19" s="476"/>
      <c r="G19" s="476"/>
      <c r="H19" s="476"/>
      <c r="I19" s="476"/>
      <c r="J19" s="476"/>
      <c r="K19" s="476"/>
      <c r="L19" s="476"/>
      <c r="M19" s="476"/>
      <c r="N19" s="476"/>
      <c r="O19" s="476"/>
      <c r="P19" s="476"/>
      <c r="Q19" s="476"/>
      <c r="R19" s="458">
        <f t="shared" si="3"/>
        <v>0</v>
      </c>
      <c r="S19" s="476"/>
      <c r="T19" s="476"/>
      <c r="U19" s="458">
        <f t="shared" si="4"/>
        <v>0</v>
      </c>
      <c r="V19" s="476"/>
      <c r="W19" s="476"/>
      <c r="X19" s="476"/>
      <c r="Y19" s="476"/>
      <c r="Z19" s="476"/>
      <c r="AA19" s="476"/>
      <c r="AB19" s="476"/>
      <c r="AC19" s="476"/>
      <c r="AD19" s="476"/>
      <c r="AE19" s="476"/>
      <c r="AF19" s="476"/>
      <c r="AG19" s="476"/>
      <c r="AH19" s="476"/>
      <c r="AI19" s="476"/>
      <c r="AJ19" s="458">
        <f t="shared" si="5"/>
        <v>0</v>
      </c>
      <c r="AK19" s="476"/>
      <c r="AL19" s="476"/>
      <c r="AM19" s="499">
        <f t="shared" si="6"/>
        <v>0</v>
      </c>
      <c r="AN19" s="470"/>
      <c r="AO19" s="470"/>
      <c r="AP19" s="470"/>
      <c r="AQ19" s="72">
        <f t="shared" si="7"/>
        <v>0</v>
      </c>
    </row>
    <row r="20" s="448" customFormat="1" ht="14" customHeight="1" spans="1:43">
      <c r="A20" s="469" t="s">
        <v>169</v>
      </c>
      <c r="B20" s="470">
        <v>750</v>
      </c>
      <c r="C20" s="471" t="s">
        <v>170</v>
      </c>
      <c r="D20" s="474"/>
      <c r="E20" s="475">
        <f t="shared" si="2"/>
        <v>-643.82</v>
      </c>
      <c r="F20" s="476"/>
      <c r="G20" s="476"/>
      <c r="H20" s="476"/>
      <c r="I20" s="476"/>
      <c r="J20" s="476"/>
      <c r="K20" s="476"/>
      <c r="L20" s="476"/>
      <c r="M20" s="476"/>
      <c r="N20" s="476"/>
      <c r="O20" s="476"/>
      <c r="P20" s="476"/>
      <c r="Q20" s="476"/>
      <c r="R20" s="458">
        <f t="shared" si="3"/>
        <v>0</v>
      </c>
      <c r="S20" s="476"/>
      <c r="T20" s="476"/>
      <c r="U20" s="458">
        <f t="shared" si="4"/>
        <v>0</v>
      </c>
      <c r="V20" s="476"/>
      <c r="W20" s="476"/>
      <c r="X20" s="476"/>
      <c r="Y20" s="476"/>
      <c r="Z20" s="476"/>
      <c r="AA20" s="476"/>
      <c r="AB20" s="476"/>
      <c r="AC20" s="476"/>
      <c r="AD20" s="476"/>
      <c r="AE20" s="476"/>
      <c r="AF20" s="476"/>
      <c r="AG20" s="476"/>
      <c r="AH20" s="476"/>
      <c r="AI20" s="476">
        <v>-643.82</v>
      </c>
      <c r="AJ20" s="458">
        <f t="shared" si="5"/>
        <v>-643.82</v>
      </c>
      <c r="AK20" s="476"/>
      <c r="AL20" s="476"/>
      <c r="AM20" s="499">
        <f t="shared" si="6"/>
        <v>-643.82</v>
      </c>
      <c r="AN20" s="470"/>
      <c r="AO20" s="470"/>
      <c r="AP20" s="470"/>
      <c r="AQ20" s="72">
        <f t="shared" si="7"/>
        <v>-643.82</v>
      </c>
    </row>
    <row r="21" s="448" customFormat="1" ht="14" customHeight="1" spans="1:43">
      <c r="A21" s="469" t="s">
        <v>171</v>
      </c>
      <c r="B21" s="470">
        <v>1000</v>
      </c>
      <c r="C21" s="473" t="s">
        <v>172</v>
      </c>
      <c r="D21" s="474">
        <f t="shared" ref="D21:AQ21" si="8">SUM(D22:D29)</f>
        <v>0</v>
      </c>
      <c r="E21" s="474">
        <f t="shared" si="8"/>
        <v>381.8</v>
      </c>
      <c r="F21" s="474">
        <f t="shared" si="8"/>
        <v>196.63</v>
      </c>
      <c r="G21" s="474">
        <f t="shared" si="8"/>
        <v>0</v>
      </c>
      <c r="H21" s="474">
        <f t="shared" si="8"/>
        <v>0</v>
      </c>
      <c r="I21" s="474">
        <f t="shared" si="8"/>
        <v>0</v>
      </c>
      <c r="J21" s="474">
        <f t="shared" si="8"/>
        <v>9.86</v>
      </c>
      <c r="K21" s="474">
        <f t="shared" si="8"/>
        <v>0.85</v>
      </c>
      <c r="L21" s="474">
        <f t="shared" si="8"/>
        <v>0.65</v>
      </c>
      <c r="M21" s="474">
        <f t="shared" si="8"/>
        <v>0</v>
      </c>
      <c r="N21" s="474">
        <f t="shared" si="8"/>
        <v>0</v>
      </c>
      <c r="O21" s="474">
        <f t="shared" si="8"/>
        <v>0</v>
      </c>
      <c r="P21" s="474">
        <f t="shared" si="8"/>
        <v>0</v>
      </c>
      <c r="Q21" s="474">
        <f t="shared" si="8"/>
        <v>0</v>
      </c>
      <c r="R21" s="474">
        <f t="shared" si="8"/>
        <v>207.99</v>
      </c>
      <c r="S21" s="474">
        <f t="shared" si="8"/>
        <v>63.51</v>
      </c>
      <c r="T21" s="474">
        <f t="shared" si="8"/>
        <v>34</v>
      </c>
      <c r="U21" s="474">
        <f t="shared" si="8"/>
        <v>97.51</v>
      </c>
      <c r="V21" s="474">
        <f t="shared" si="8"/>
        <v>0</v>
      </c>
      <c r="W21" s="474">
        <f t="shared" si="8"/>
        <v>0</v>
      </c>
      <c r="X21" s="474">
        <f t="shared" si="8"/>
        <v>8</v>
      </c>
      <c r="Y21" s="474">
        <f t="shared" si="8"/>
        <v>68.3</v>
      </c>
      <c r="Z21" s="474">
        <f t="shared" si="8"/>
        <v>0</v>
      </c>
      <c r="AA21" s="474">
        <f t="shared" si="8"/>
        <v>0</v>
      </c>
      <c r="AB21" s="474">
        <f t="shared" si="8"/>
        <v>0</v>
      </c>
      <c r="AC21" s="474">
        <f t="shared" si="8"/>
        <v>0</v>
      </c>
      <c r="AD21" s="474">
        <f t="shared" si="8"/>
        <v>0</v>
      </c>
      <c r="AE21" s="474">
        <f t="shared" si="8"/>
        <v>0</v>
      </c>
      <c r="AF21" s="474">
        <f t="shared" si="8"/>
        <v>0</v>
      </c>
      <c r="AG21" s="474">
        <f t="shared" si="8"/>
        <v>0</v>
      </c>
      <c r="AH21" s="474">
        <f t="shared" si="8"/>
        <v>0</v>
      </c>
      <c r="AI21" s="474">
        <f t="shared" si="8"/>
        <v>0</v>
      </c>
      <c r="AJ21" s="474">
        <f t="shared" si="8"/>
        <v>76.3</v>
      </c>
      <c r="AK21" s="474">
        <f t="shared" si="8"/>
        <v>0</v>
      </c>
      <c r="AL21" s="474">
        <f t="shared" si="8"/>
        <v>0</v>
      </c>
      <c r="AM21" s="498">
        <f t="shared" si="8"/>
        <v>381.8</v>
      </c>
      <c r="AN21" s="474">
        <f t="shared" si="8"/>
        <v>0</v>
      </c>
      <c r="AO21" s="474">
        <f t="shared" si="8"/>
        <v>0</v>
      </c>
      <c r="AP21" s="474">
        <f t="shared" si="8"/>
        <v>0</v>
      </c>
      <c r="AQ21" s="474">
        <f t="shared" si="8"/>
        <v>381.8</v>
      </c>
    </row>
    <row r="22" s="448" customFormat="1" ht="14" customHeight="1" spans="1:43">
      <c r="A22" s="469" t="s">
        <v>173</v>
      </c>
      <c r="B22" s="470">
        <v>3743</v>
      </c>
      <c r="C22" s="473" t="s">
        <v>150</v>
      </c>
      <c r="D22" s="474"/>
      <c r="E22" s="475">
        <f t="shared" ref="E22:E29" si="9">R22+U22+V22+AJ22+AL22</f>
        <v>334</v>
      </c>
      <c r="F22" s="476">
        <v>196.63</v>
      </c>
      <c r="G22" s="476"/>
      <c r="H22" s="476"/>
      <c r="I22" s="476"/>
      <c r="J22" s="476">
        <v>9.86</v>
      </c>
      <c r="K22" s="476">
        <v>0.85</v>
      </c>
      <c r="L22" s="476">
        <v>0.65</v>
      </c>
      <c r="M22" s="476"/>
      <c r="N22" s="476"/>
      <c r="O22" s="476"/>
      <c r="P22" s="476"/>
      <c r="Q22" s="476"/>
      <c r="R22" s="458">
        <f t="shared" ref="R22:R29" si="10">SUM(F22:Q22)</f>
        <v>207.99</v>
      </c>
      <c r="S22" s="476">
        <v>63.51</v>
      </c>
      <c r="T22" s="476">
        <v>34</v>
      </c>
      <c r="U22" s="458">
        <f t="shared" ref="U22:U29" si="11">SUM(S22:T22)</f>
        <v>97.51</v>
      </c>
      <c r="V22" s="476"/>
      <c r="W22" s="476"/>
      <c r="X22" s="476">
        <v>8</v>
      </c>
      <c r="Y22" s="476">
        <v>20.5</v>
      </c>
      <c r="Z22" s="476"/>
      <c r="AA22" s="476"/>
      <c r="AB22" s="476"/>
      <c r="AC22" s="476"/>
      <c r="AD22" s="476"/>
      <c r="AE22" s="476"/>
      <c r="AF22" s="476"/>
      <c r="AG22" s="476"/>
      <c r="AH22" s="476"/>
      <c r="AI22" s="476"/>
      <c r="AJ22" s="458">
        <f t="shared" ref="AJ22:AJ29" si="12">SUM(W22:AI22)</f>
        <v>28.5</v>
      </c>
      <c r="AK22" s="476"/>
      <c r="AL22" s="476"/>
      <c r="AM22" s="499">
        <f t="shared" ref="AM22:AM29" si="13">R22+U22+V22+AJ22+AL22</f>
        <v>334</v>
      </c>
      <c r="AN22" s="470"/>
      <c r="AO22" s="470"/>
      <c r="AP22" s="470"/>
      <c r="AQ22" s="72">
        <f t="shared" ref="AQ22:AQ29" si="14">AM22+AN22+AO22+AP22</f>
        <v>334</v>
      </c>
    </row>
    <row r="23" s="448" customFormat="1" ht="14" customHeight="1" spans="1:43">
      <c r="A23" s="469" t="s">
        <v>174</v>
      </c>
      <c r="B23" s="470"/>
      <c r="C23" s="473" t="s">
        <v>152</v>
      </c>
      <c r="D23" s="474"/>
      <c r="E23" s="475">
        <f t="shared" si="9"/>
        <v>0</v>
      </c>
      <c r="F23" s="476"/>
      <c r="G23" s="476"/>
      <c r="H23" s="476"/>
      <c r="I23" s="476"/>
      <c r="J23" s="476"/>
      <c r="K23" s="476"/>
      <c r="L23" s="476"/>
      <c r="M23" s="476"/>
      <c r="N23" s="476"/>
      <c r="O23" s="476"/>
      <c r="P23" s="476"/>
      <c r="Q23" s="476"/>
      <c r="R23" s="458">
        <f t="shared" si="10"/>
        <v>0</v>
      </c>
      <c r="S23" s="476"/>
      <c r="T23" s="476"/>
      <c r="U23" s="458">
        <f t="shared" si="11"/>
        <v>0</v>
      </c>
      <c r="V23" s="476"/>
      <c r="W23" s="476"/>
      <c r="X23" s="476"/>
      <c r="Y23" s="476"/>
      <c r="Z23" s="476"/>
      <c r="AA23" s="476"/>
      <c r="AB23" s="476"/>
      <c r="AC23" s="476"/>
      <c r="AD23" s="476"/>
      <c r="AE23" s="476"/>
      <c r="AF23" s="476"/>
      <c r="AG23" s="476"/>
      <c r="AH23" s="476"/>
      <c r="AI23" s="476"/>
      <c r="AJ23" s="458">
        <f t="shared" si="12"/>
        <v>0</v>
      </c>
      <c r="AK23" s="476"/>
      <c r="AL23" s="476"/>
      <c r="AM23" s="499">
        <f t="shared" si="13"/>
        <v>0</v>
      </c>
      <c r="AN23" s="470"/>
      <c r="AO23" s="470"/>
      <c r="AP23" s="470"/>
      <c r="AQ23" s="72">
        <f t="shared" si="14"/>
        <v>0</v>
      </c>
    </row>
    <row r="24" s="448" customFormat="1" ht="14" customHeight="1" spans="1:43">
      <c r="A24" s="469" t="s">
        <v>175</v>
      </c>
      <c r="B24" s="470">
        <f>B25+B32+B33+B34+B35+B36+B37+B38</f>
        <v>80357</v>
      </c>
      <c r="C24" s="477" t="s">
        <v>154</v>
      </c>
      <c r="D24" s="474"/>
      <c r="E24" s="475">
        <f t="shared" si="9"/>
        <v>0</v>
      </c>
      <c r="F24" s="476"/>
      <c r="G24" s="476"/>
      <c r="H24" s="476"/>
      <c r="I24" s="476"/>
      <c r="J24" s="476"/>
      <c r="K24" s="476"/>
      <c r="L24" s="476"/>
      <c r="M24" s="476"/>
      <c r="N24" s="476"/>
      <c r="O24" s="476"/>
      <c r="P24" s="476"/>
      <c r="Q24" s="476"/>
      <c r="R24" s="458">
        <f t="shared" si="10"/>
        <v>0</v>
      </c>
      <c r="S24" s="476"/>
      <c r="T24" s="476"/>
      <c r="U24" s="458">
        <f t="shared" si="11"/>
        <v>0</v>
      </c>
      <c r="V24" s="476"/>
      <c r="W24" s="476"/>
      <c r="X24" s="476"/>
      <c r="Y24" s="476"/>
      <c r="Z24" s="476"/>
      <c r="AA24" s="476"/>
      <c r="AB24" s="476"/>
      <c r="AC24" s="476"/>
      <c r="AD24" s="476"/>
      <c r="AE24" s="476"/>
      <c r="AF24" s="476"/>
      <c r="AG24" s="476"/>
      <c r="AH24" s="476"/>
      <c r="AI24" s="476"/>
      <c r="AJ24" s="458">
        <f t="shared" si="12"/>
        <v>0</v>
      </c>
      <c r="AK24" s="476"/>
      <c r="AL24" s="476"/>
      <c r="AM24" s="499">
        <f t="shared" si="13"/>
        <v>0</v>
      </c>
      <c r="AN24" s="470"/>
      <c r="AO24" s="470"/>
      <c r="AP24" s="470"/>
      <c r="AQ24" s="72">
        <f t="shared" si="14"/>
        <v>0</v>
      </c>
    </row>
    <row r="25" s="448" customFormat="1" ht="14" customHeight="1" spans="1:43">
      <c r="A25" s="469" t="s">
        <v>176</v>
      </c>
      <c r="B25" s="470">
        <f>SUM(B26:B31)</f>
        <v>1099</v>
      </c>
      <c r="C25" s="477" t="s">
        <v>177</v>
      </c>
      <c r="D25" s="474"/>
      <c r="E25" s="475">
        <f t="shared" si="9"/>
        <v>27</v>
      </c>
      <c r="F25" s="476"/>
      <c r="G25" s="476"/>
      <c r="H25" s="476"/>
      <c r="I25" s="476"/>
      <c r="J25" s="476"/>
      <c r="K25" s="476"/>
      <c r="L25" s="476"/>
      <c r="M25" s="476"/>
      <c r="N25" s="476"/>
      <c r="O25" s="476"/>
      <c r="P25" s="476"/>
      <c r="Q25" s="476"/>
      <c r="R25" s="458">
        <f t="shared" si="10"/>
        <v>0</v>
      </c>
      <c r="S25" s="476"/>
      <c r="T25" s="476"/>
      <c r="U25" s="458">
        <f t="shared" si="11"/>
        <v>0</v>
      </c>
      <c r="V25" s="476"/>
      <c r="W25" s="476"/>
      <c r="X25" s="476"/>
      <c r="Y25" s="476">
        <v>27</v>
      </c>
      <c r="Z25" s="476"/>
      <c r="AA25" s="476"/>
      <c r="AB25" s="476"/>
      <c r="AC25" s="476"/>
      <c r="AD25" s="476"/>
      <c r="AE25" s="476"/>
      <c r="AF25" s="476"/>
      <c r="AG25" s="476"/>
      <c r="AH25" s="476"/>
      <c r="AI25" s="476"/>
      <c r="AJ25" s="458">
        <f t="shared" si="12"/>
        <v>27</v>
      </c>
      <c r="AK25" s="476"/>
      <c r="AL25" s="476"/>
      <c r="AM25" s="499">
        <f t="shared" si="13"/>
        <v>27</v>
      </c>
      <c r="AN25" s="470"/>
      <c r="AO25" s="470"/>
      <c r="AP25" s="470"/>
      <c r="AQ25" s="72">
        <f t="shared" si="14"/>
        <v>27</v>
      </c>
    </row>
    <row r="26" s="448" customFormat="1" ht="14" customHeight="1" spans="1:43">
      <c r="A26" s="469" t="s">
        <v>178</v>
      </c>
      <c r="B26" s="470">
        <v>810</v>
      </c>
      <c r="C26" s="477" t="s">
        <v>179</v>
      </c>
      <c r="D26" s="474"/>
      <c r="E26" s="475">
        <f t="shared" si="9"/>
        <v>20.8</v>
      </c>
      <c r="F26" s="476"/>
      <c r="G26" s="476"/>
      <c r="H26" s="476"/>
      <c r="I26" s="476"/>
      <c r="J26" s="476"/>
      <c r="K26" s="476"/>
      <c r="L26" s="476"/>
      <c r="M26" s="476"/>
      <c r="N26" s="476"/>
      <c r="O26" s="476"/>
      <c r="P26" s="476"/>
      <c r="Q26" s="476"/>
      <c r="R26" s="458">
        <f t="shared" si="10"/>
        <v>0</v>
      </c>
      <c r="S26" s="476"/>
      <c r="T26" s="476"/>
      <c r="U26" s="458">
        <f t="shared" si="11"/>
        <v>0</v>
      </c>
      <c r="V26" s="476"/>
      <c r="W26" s="476"/>
      <c r="X26" s="476"/>
      <c r="Y26" s="476">
        <v>20.8</v>
      </c>
      <c r="Z26" s="476"/>
      <c r="AA26" s="476"/>
      <c r="AB26" s="476"/>
      <c r="AC26" s="476"/>
      <c r="AD26" s="476"/>
      <c r="AE26" s="476"/>
      <c r="AF26" s="476"/>
      <c r="AG26" s="476"/>
      <c r="AH26" s="476"/>
      <c r="AI26" s="476"/>
      <c r="AJ26" s="458">
        <f t="shared" si="12"/>
        <v>20.8</v>
      </c>
      <c r="AK26" s="476"/>
      <c r="AL26" s="476"/>
      <c r="AM26" s="499">
        <f t="shared" si="13"/>
        <v>20.8</v>
      </c>
      <c r="AN26" s="470"/>
      <c r="AO26" s="470"/>
      <c r="AP26" s="470"/>
      <c r="AQ26" s="72">
        <f t="shared" si="14"/>
        <v>20.8</v>
      </c>
    </row>
    <row r="27" s="448" customFormat="1" ht="14" customHeight="1" spans="1:43">
      <c r="A27" s="469" t="s">
        <v>180</v>
      </c>
      <c r="B27" s="470"/>
      <c r="C27" s="477" t="s">
        <v>181</v>
      </c>
      <c r="D27" s="474"/>
      <c r="E27" s="475">
        <f t="shared" si="9"/>
        <v>0</v>
      </c>
      <c r="F27" s="476"/>
      <c r="G27" s="476"/>
      <c r="H27" s="476"/>
      <c r="I27" s="476"/>
      <c r="J27" s="476"/>
      <c r="K27" s="476"/>
      <c r="L27" s="476"/>
      <c r="M27" s="476"/>
      <c r="N27" s="476"/>
      <c r="O27" s="476"/>
      <c r="P27" s="476"/>
      <c r="Q27" s="476"/>
      <c r="R27" s="458">
        <f t="shared" si="10"/>
        <v>0</v>
      </c>
      <c r="S27" s="476"/>
      <c r="T27" s="476"/>
      <c r="U27" s="458">
        <f t="shared" si="11"/>
        <v>0</v>
      </c>
      <c r="V27" s="476"/>
      <c r="W27" s="476"/>
      <c r="X27" s="476"/>
      <c r="Y27" s="476"/>
      <c r="Z27" s="476"/>
      <c r="AA27" s="476"/>
      <c r="AB27" s="476"/>
      <c r="AC27" s="476"/>
      <c r="AD27" s="476"/>
      <c r="AE27" s="476"/>
      <c r="AF27" s="476"/>
      <c r="AG27" s="476"/>
      <c r="AH27" s="476"/>
      <c r="AI27" s="476"/>
      <c r="AJ27" s="458">
        <f t="shared" si="12"/>
        <v>0</v>
      </c>
      <c r="AK27" s="476"/>
      <c r="AL27" s="476"/>
      <c r="AM27" s="499">
        <f t="shared" si="13"/>
        <v>0</v>
      </c>
      <c r="AN27" s="470"/>
      <c r="AO27" s="470"/>
      <c r="AP27" s="470"/>
      <c r="AQ27" s="72">
        <f t="shared" si="14"/>
        <v>0</v>
      </c>
    </row>
    <row r="28" s="448" customFormat="1" ht="14" customHeight="1" spans="1:43">
      <c r="A28" s="469" t="s">
        <v>182</v>
      </c>
      <c r="B28" s="470">
        <v>178</v>
      </c>
      <c r="C28" s="477" t="s">
        <v>168</v>
      </c>
      <c r="D28" s="474"/>
      <c r="E28" s="475">
        <f t="shared" si="9"/>
        <v>0</v>
      </c>
      <c r="F28" s="476"/>
      <c r="G28" s="476"/>
      <c r="H28" s="476"/>
      <c r="I28" s="476"/>
      <c r="J28" s="476"/>
      <c r="K28" s="476"/>
      <c r="L28" s="476"/>
      <c r="M28" s="476"/>
      <c r="N28" s="476"/>
      <c r="O28" s="476"/>
      <c r="P28" s="476"/>
      <c r="Q28" s="476"/>
      <c r="R28" s="458">
        <f t="shared" si="10"/>
        <v>0</v>
      </c>
      <c r="S28" s="476"/>
      <c r="T28" s="476"/>
      <c r="U28" s="458">
        <f t="shared" si="11"/>
        <v>0</v>
      </c>
      <c r="V28" s="476"/>
      <c r="W28" s="476"/>
      <c r="X28" s="476"/>
      <c r="Y28" s="476"/>
      <c r="Z28" s="476"/>
      <c r="AA28" s="476"/>
      <c r="AB28" s="476"/>
      <c r="AC28" s="476"/>
      <c r="AD28" s="476"/>
      <c r="AE28" s="476"/>
      <c r="AF28" s="476"/>
      <c r="AG28" s="476"/>
      <c r="AH28" s="476"/>
      <c r="AI28" s="476"/>
      <c r="AJ28" s="458">
        <f t="shared" si="12"/>
        <v>0</v>
      </c>
      <c r="AK28" s="476"/>
      <c r="AL28" s="476"/>
      <c r="AM28" s="499">
        <f t="shared" si="13"/>
        <v>0</v>
      </c>
      <c r="AN28" s="470"/>
      <c r="AO28" s="470"/>
      <c r="AP28" s="470"/>
      <c r="AQ28" s="72">
        <f t="shared" si="14"/>
        <v>0</v>
      </c>
    </row>
    <row r="29" s="448" customFormat="1" ht="14" customHeight="1" spans="1:43">
      <c r="A29" s="469" t="s">
        <v>183</v>
      </c>
      <c r="B29" s="470"/>
      <c r="C29" s="477" t="s">
        <v>184</v>
      </c>
      <c r="D29" s="474"/>
      <c r="E29" s="475">
        <f t="shared" si="9"/>
        <v>0</v>
      </c>
      <c r="F29" s="476"/>
      <c r="G29" s="476"/>
      <c r="H29" s="476"/>
      <c r="I29" s="476"/>
      <c r="J29" s="476"/>
      <c r="K29" s="476"/>
      <c r="L29" s="476"/>
      <c r="M29" s="476"/>
      <c r="N29" s="476"/>
      <c r="O29" s="476"/>
      <c r="P29" s="476"/>
      <c r="Q29" s="476"/>
      <c r="R29" s="458">
        <f t="shared" si="10"/>
        <v>0</v>
      </c>
      <c r="S29" s="476"/>
      <c r="T29" s="476"/>
      <c r="U29" s="458">
        <f t="shared" si="11"/>
        <v>0</v>
      </c>
      <c r="V29" s="476"/>
      <c r="W29" s="476"/>
      <c r="X29" s="476"/>
      <c r="Y29" s="476"/>
      <c r="Z29" s="476"/>
      <c r="AA29" s="476"/>
      <c r="AB29" s="476"/>
      <c r="AC29" s="476"/>
      <c r="AD29" s="476"/>
      <c r="AE29" s="476"/>
      <c r="AF29" s="476"/>
      <c r="AG29" s="476"/>
      <c r="AH29" s="476"/>
      <c r="AI29" s="476"/>
      <c r="AJ29" s="458">
        <f t="shared" si="12"/>
        <v>0</v>
      </c>
      <c r="AK29" s="476"/>
      <c r="AL29" s="476"/>
      <c r="AM29" s="499">
        <f t="shared" si="13"/>
        <v>0</v>
      </c>
      <c r="AN29" s="470"/>
      <c r="AO29" s="470"/>
      <c r="AP29" s="470"/>
      <c r="AQ29" s="72">
        <f t="shared" si="14"/>
        <v>0</v>
      </c>
    </row>
    <row r="30" s="448" customFormat="1" ht="14" customHeight="1" spans="1:43">
      <c r="A30" s="469" t="s">
        <v>185</v>
      </c>
      <c r="B30" s="470"/>
      <c r="C30" s="473" t="s">
        <v>186</v>
      </c>
      <c r="D30" s="474">
        <f t="shared" ref="D30:AQ30" si="15">SUM(D31:D40)</f>
        <v>0</v>
      </c>
      <c r="E30" s="474">
        <f t="shared" si="15"/>
        <v>9895.94</v>
      </c>
      <c r="F30" s="474">
        <f t="shared" si="15"/>
        <v>4488.1</v>
      </c>
      <c r="G30" s="474">
        <f t="shared" si="15"/>
        <v>0</v>
      </c>
      <c r="H30" s="474">
        <f t="shared" si="15"/>
        <v>0</v>
      </c>
      <c r="I30" s="474">
        <f t="shared" si="15"/>
        <v>0</v>
      </c>
      <c r="J30" s="474">
        <f t="shared" si="15"/>
        <v>220.8</v>
      </c>
      <c r="K30" s="474">
        <f t="shared" si="15"/>
        <v>18.76</v>
      </c>
      <c r="L30" s="474">
        <f t="shared" si="15"/>
        <v>14.44</v>
      </c>
      <c r="M30" s="474">
        <f t="shared" si="15"/>
        <v>0</v>
      </c>
      <c r="N30" s="474">
        <f t="shared" si="15"/>
        <v>19.26</v>
      </c>
      <c r="O30" s="474">
        <f t="shared" si="15"/>
        <v>0</v>
      </c>
      <c r="P30" s="474">
        <f t="shared" si="15"/>
        <v>0</v>
      </c>
      <c r="Q30" s="474">
        <f t="shared" si="15"/>
        <v>0</v>
      </c>
      <c r="R30" s="474">
        <f t="shared" si="15"/>
        <v>4761.36</v>
      </c>
      <c r="S30" s="474">
        <f t="shared" si="15"/>
        <v>1278.02</v>
      </c>
      <c r="T30" s="474">
        <f t="shared" si="15"/>
        <v>295.5</v>
      </c>
      <c r="U30" s="474">
        <f t="shared" si="15"/>
        <v>1573.52</v>
      </c>
      <c r="V30" s="474">
        <f t="shared" si="15"/>
        <v>0</v>
      </c>
      <c r="W30" s="474">
        <f t="shared" si="15"/>
        <v>160.97</v>
      </c>
      <c r="X30" s="474">
        <f t="shared" si="15"/>
        <v>273.93</v>
      </c>
      <c r="Y30" s="474">
        <f t="shared" si="15"/>
        <v>1486.98</v>
      </c>
      <c r="Z30" s="474">
        <f t="shared" si="15"/>
        <v>0</v>
      </c>
      <c r="AA30" s="474">
        <f t="shared" si="15"/>
        <v>0</v>
      </c>
      <c r="AB30" s="474">
        <f t="shared" si="15"/>
        <v>0</v>
      </c>
      <c r="AC30" s="474">
        <f t="shared" si="15"/>
        <v>0</v>
      </c>
      <c r="AD30" s="474">
        <f t="shared" si="15"/>
        <v>0</v>
      </c>
      <c r="AE30" s="474">
        <f t="shared" si="15"/>
        <v>0</v>
      </c>
      <c r="AF30" s="474">
        <f t="shared" si="15"/>
        <v>276</v>
      </c>
      <c r="AG30" s="474">
        <f t="shared" si="15"/>
        <v>0</v>
      </c>
      <c r="AH30" s="474">
        <f t="shared" si="15"/>
        <v>0</v>
      </c>
      <c r="AI30" s="474">
        <f t="shared" si="15"/>
        <v>603</v>
      </c>
      <c r="AJ30" s="474">
        <f t="shared" si="15"/>
        <v>2800.88</v>
      </c>
      <c r="AK30" s="474">
        <f t="shared" si="15"/>
        <v>0</v>
      </c>
      <c r="AL30" s="474">
        <f t="shared" si="15"/>
        <v>760.18</v>
      </c>
      <c r="AM30" s="498">
        <f t="shared" si="15"/>
        <v>9895.94</v>
      </c>
      <c r="AN30" s="474">
        <f t="shared" si="15"/>
        <v>0</v>
      </c>
      <c r="AO30" s="474">
        <f t="shared" si="15"/>
        <v>0</v>
      </c>
      <c r="AP30" s="474">
        <f t="shared" si="15"/>
        <v>0</v>
      </c>
      <c r="AQ30" s="474">
        <f t="shared" si="15"/>
        <v>9895.94</v>
      </c>
    </row>
    <row r="31" s="448" customFormat="1" ht="14" customHeight="1" spans="1:43">
      <c r="A31" s="469" t="s">
        <v>187</v>
      </c>
      <c r="B31" s="470">
        <v>111</v>
      </c>
      <c r="C31" s="473" t="s">
        <v>150</v>
      </c>
      <c r="D31" s="474"/>
      <c r="E31" s="475">
        <f t="shared" ref="E31:E40" si="16">R31+U31+V31+AJ31+AL31</f>
        <v>4703.46</v>
      </c>
      <c r="F31" s="476">
        <v>2461.53</v>
      </c>
      <c r="G31" s="476"/>
      <c r="H31" s="476"/>
      <c r="I31" s="476"/>
      <c r="J31" s="476">
        <v>206.32</v>
      </c>
      <c r="K31" s="476">
        <v>17.58</v>
      </c>
      <c r="L31" s="476">
        <v>13.53</v>
      </c>
      <c r="M31" s="476"/>
      <c r="N31" s="476">
        <v>19.26</v>
      </c>
      <c r="O31" s="476"/>
      <c r="P31" s="476"/>
      <c r="Q31" s="476"/>
      <c r="R31" s="458">
        <f t="shared" ref="R31:R40" si="17">SUM(F31:Q31)</f>
        <v>2718.22</v>
      </c>
      <c r="S31" s="476">
        <v>997.66</v>
      </c>
      <c r="T31" s="476">
        <v>153.5</v>
      </c>
      <c r="U31" s="458">
        <f t="shared" ref="U31:U40" si="18">SUM(S31:T31)</f>
        <v>1151.16</v>
      </c>
      <c r="V31" s="476"/>
      <c r="W31" s="476"/>
      <c r="X31" s="476">
        <v>234.21</v>
      </c>
      <c r="Y31" s="476">
        <v>220.87</v>
      </c>
      <c r="Z31" s="476"/>
      <c r="AA31" s="476"/>
      <c r="AB31" s="476"/>
      <c r="AC31" s="476"/>
      <c r="AD31" s="476"/>
      <c r="AE31" s="476"/>
      <c r="AF31" s="476">
        <v>276</v>
      </c>
      <c r="AG31" s="476"/>
      <c r="AH31" s="476"/>
      <c r="AI31" s="476">
        <v>103</v>
      </c>
      <c r="AJ31" s="458">
        <f t="shared" ref="AJ31:AJ40" si="19">SUM(W31:AI31)</f>
        <v>834.08</v>
      </c>
      <c r="AK31" s="476"/>
      <c r="AL31" s="476"/>
      <c r="AM31" s="499">
        <f t="shared" ref="AM31:AM40" si="20">R31+U31+V31+AJ31+AL31</f>
        <v>4703.46</v>
      </c>
      <c r="AN31" s="470"/>
      <c r="AO31" s="470"/>
      <c r="AP31" s="470"/>
      <c r="AQ31" s="72">
        <f t="shared" ref="AQ31:AQ40" si="21">AM31+AN31+AO31+AP31</f>
        <v>4703.46</v>
      </c>
    </row>
    <row r="32" s="448" customFormat="1" ht="14" customHeight="1" spans="1:43">
      <c r="A32" s="469" t="s">
        <v>188</v>
      </c>
      <c r="B32" s="470">
        <v>2583</v>
      </c>
      <c r="C32" s="473" t="s">
        <v>152</v>
      </c>
      <c r="D32" s="474"/>
      <c r="E32" s="475">
        <f t="shared" si="16"/>
        <v>0</v>
      </c>
      <c r="F32" s="476"/>
      <c r="G32" s="476"/>
      <c r="H32" s="476"/>
      <c r="I32" s="476"/>
      <c r="J32" s="476"/>
      <c r="K32" s="476"/>
      <c r="L32" s="476"/>
      <c r="M32" s="476"/>
      <c r="N32" s="476"/>
      <c r="O32" s="476"/>
      <c r="P32" s="476"/>
      <c r="Q32" s="476"/>
      <c r="R32" s="458">
        <f t="shared" si="17"/>
        <v>0</v>
      </c>
      <c r="S32" s="476"/>
      <c r="T32" s="476"/>
      <c r="U32" s="458">
        <f t="shared" si="18"/>
        <v>0</v>
      </c>
      <c r="V32" s="476"/>
      <c r="W32" s="476"/>
      <c r="X32" s="476"/>
      <c r="Y32" s="476"/>
      <c r="Z32" s="476"/>
      <c r="AA32" s="476"/>
      <c r="AB32" s="476"/>
      <c r="AC32" s="476"/>
      <c r="AD32" s="476"/>
      <c r="AE32" s="476"/>
      <c r="AF32" s="476"/>
      <c r="AG32" s="476"/>
      <c r="AH32" s="476"/>
      <c r="AI32" s="476"/>
      <c r="AJ32" s="458">
        <f t="shared" si="19"/>
        <v>0</v>
      </c>
      <c r="AK32" s="476"/>
      <c r="AL32" s="476"/>
      <c r="AM32" s="499">
        <f t="shared" si="20"/>
        <v>0</v>
      </c>
      <c r="AN32" s="470"/>
      <c r="AO32" s="470"/>
      <c r="AP32" s="470"/>
      <c r="AQ32" s="72">
        <f t="shared" si="21"/>
        <v>0</v>
      </c>
    </row>
    <row r="33" s="448" customFormat="1" ht="14" customHeight="1" spans="1:43">
      <c r="A33" s="469" t="s">
        <v>189</v>
      </c>
      <c r="B33" s="470">
        <v>3322</v>
      </c>
      <c r="C33" s="477" t="s">
        <v>154</v>
      </c>
      <c r="D33" s="474"/>
      <c r="E33" s="475">
        <f t="shared" si="16"/>
        <v>0</v>
      </c>
      <c r="F33" s="476"/>
      <c r="G33" s="476"/>
      <c r="H33" s="476"/>
      <c r="I33" s="476"/>
      <c r="J33" s="476"/>
      <c r="K33" s="476"/>
      <c r="L33" s="476"/>
      <c r="M33" s="476"/>
      <c r="N33" s="476"/>
      <c r="O33" s="476"/>
      <c r="P33" s="476"/>
      <c r="Q33" s="476"/>
      <c r="R33" s="458">
        <f t="shared" si="17"/>
        <v>0</v>
      </c>
      <c r="S33" s="476"/>
      <c r="T33" s="476"/>
      <c r="U33" s="458">
        <f t="shared" si="18"/>
        <v>0</v>
      </c>
      <c r="V33" s="476"/>
      <c r="W33" s="476"/>
      <c r="X33" s="476"/>
      <c r="Y33" s="476"/>
      <c r="Z33" s="476"/>
      <c r="AA33" s="476"/>
      <c r="AB33" s="476"/>
      <c r="AC33" s="476"/>
      <c r="AD33" s="476"/>
      <c r="AE33" s="476"/>
      <c r="AF33" s="476"/>
      <c r="AG33" s="476"/>
      <c r="AH33" s="476"/>
      <c r="AI33" s="476"/>
      <c r="AJ33" s="458">
        <f t="shared" si="19"/>
        <v>0</v>
      </c>
      <c r="AK33" s="476"/>
      <c r="AL33" s="476"/>
      <c r="AM33" s="499">
        <f t="shared" si="20"/>
        <v>0</v>
      </c>
      <c r="AN33" s="470"/>
      <c r="AO33" s="470"/>
      <c r="AP33" s="470"/>
      <c r="AQ33" s="72">
        <f t="shared" si="21"/>
        <v>0</v>
      </c>
    </row>
    <row r="34" s="448" customFormat="1" ht="14" customHeight="1" spans="1:43">
      <c r="A34" s="469" t="s">
        <v>190</v>
      </c>
      <c r="B34" s="470">
        <v>69315</v>
      </c>
      <c r="C34" s="477" t="s">
        <v>191</v>
      </c>
      <c r="D34" s="474"/>
      <c r="E34" s="475">
        <f t="shared" si="16"/>
        <v>0</v>
      </c>
      <c r="F34" s="476"/>
      <c r="G34" s="476"/>
      <c r="H34" s="476"/>
      <c r="I34" s="476"/>
      <c r="J34" s="476"/>
      <c r="K34" s="476"/>
      <c r="L34" s="476"/>
      <c r="M34" s="476"/>
      <c r="N34" s="476"/>
      <c r="O34" s="476"/>
      <c r="P34" s="476"/>
      <c r="Q34" s="476"/>
      <c r="R34" s="458">
        <f t="shared" si="17"/>
        <v>0</v>
      </c>
      <c r="S34" s="476"/>
      <c r="T34" s="476"/>
      <c r="U34" s="458">
        <f t="shared" si="18"/>
        <v>0</v>
      </c>
      <c r="V34" s="476"/>
      <c r="W34" s="476"/>
      <c r="X34" s="476"/>
      <c r="Y34" s="476"/>
      <c r="Z34" s="476"/>
      <c r="AA34" s="476"/>
      <c r="AB34" s="476"/>
      <c r="AC34" s="476"/>
      <c r="AD34" s="476"/>
      <c r="AE34" s="476"/>
      <c r="AF34" s="476"/>
      <c r="AG34" s="476"/>
      <c r="AH34" s="476"/>
      <c r="AI34" s="476"/>
      <c r="AJ34" s="458">
        <f t="shared" si="19"/>
        <v>0</v>
      </c>
      <c r="AK34" s="476"/>
      <c r="AL34" s="476"/>
      <c r="AM34" s="499">
        <f t="shared" si="20"/>
        <v>0</v>
      </c>
      <c r="AN34" s="470"/>
      <c r="AO34" s="470"/>
      <c r="AP34" s="470"/>
      <c r="AQ34" s="72">
        <f t="shared" si="21"/>
        <v>0</v>
      </c>
    </row>
    <row r="35" s="448" customFormat="1" ht="14" customHeight="1" spans="1:43">
      <c r="A35" s="469" t="s">
        <v>192</v>
      </c>
      <c r="B35" s="470"/>
      <c r="C35" s="477" t="s">
        <v>193</v>
      </c>
      <c r="D35" s="474"/>
      <c r="E35" s="475">
        <f t="shared" si="16"/>
        <v>64.2</v>
      </c>
      <c r="F35" s="476"/>
      <c r="G35" s="476"/>
      <c r="H35" s="476"/>
      <c r="I35" s="476"/>
      <c r="J35" s="476"/>
      <c r="K35" s="476"/>
      <c r="L35" s="476"/>
      <c r="M35" s="476"/>
      <c r="N35" s="476"/>
      <c r="O35" s="476"/>
      <c r="P35" s="476"/>
      <c r="Q35" s="476"/>
      <c r="R35" s="458">
        <f t="shared" si="17"/>
        <v>0</v>
      </c>
      <c r="S35" s="476"/>
      <c r="T35" s="476"/>
      <c r="U35" s="458">
        <f t="shared" si="18"/>
        <v>0</v>
      </c>
      <c r="V35" s="476"/>
      <c r="W35" s="476"/>
      <c r="X35" s="476"/>
      <c r="Y35" s="476">
        <v>64.2</v>
      </c>
      <c r="Z35" s="476"/>
      <c r="AA35" s="476"/>
      <c r="AB35" s="476"/>
      <c r="AC35" s="476"/>
      <c r="AD35" s="476"/>
      <c r="AE35" s="476"/>
      <c r="AF35" s="476"/>
      <c r="AG35" s="476"/>
      <c r="AH35" s="476"/>
      <c r="AI35" s="476"/>
      <c r="AJ35" s="458">
        <f t="shared" si="19"/>
        <v>64.2</v>
      </c>
      <c r="AK35" s="476"/>
      <c r="AL35" s="476"/>
      <c r="AM35" s="499">
        <f t="shared" si="20"/>
        <v>64.2</v>
      </c>
      <c r="AN35" s="470"/>
      <c r="AO35" s="470"/>
      <c r="AP35" s="470"/>
      <c r="AQ35" s="72">
        <f t="shared" si="21"/>
        <v>64.2</v>
      </c>
    </row>
    <row r="36" s="448" customFormat="1" ht="14" customHeight="1" spans="1:43">
      <c r="A36" s="469" t="s">
        <v>194</v>
      </c>
      <c r="B36" s="470">
        <v>21</v>
      </c>
      <c r="C36" s="478" t="s">
        <v>195</v>
      </c>
      <c r="D36" s="474"/>
      <c r="E36" s="475">
        <f t="shared" si="16"/>
        <v>0</v>
      </c>
      <c r="F36" s="476"/>
      <c r="G36" s="476"/>
      <c r="H36" s="476"/>
      <c r="I36" s="476"/>
      <c r="J36" s="476"/>
      <c r="K36" s="476"/>
      <c r="L36" s="476"/>
      <c r="M36" s="476"/>
      <c r="N36" s="476"/>
      <c r="O36" s="476"/>
      <c r="P36" s="476"/>
      <c r="Q36" s="476"/>
      <c r="R36" s="458">
        <f t="shared" si="17"/>
        <v>0</v>
      </c>
      <c r="S36" s="476"/>
      <c r="T36" s="476"/>
      <c r="U36" s="458">
        <f t="shared" si="18"/>
        <v>0</v>
      </c>
      <c r="V36" s="476"/>
      <c r="W36" s="476"/>
      <c r="X36" s="476"/>
      <c r="Y36" s="476"/>
      <c r="Z36" s="476"/>
      <c r="AA36" s="476"/>
      <c r="AB36" s="476"/>
      <c r="AC36" s="476"/>
      <c r="AD36" s="476"/>
      <c r="AE36" s="476"/>
      <c r="AF36" s="476"/>
      <c r="AG36" s="476"/>
      <c r="AH36" s="476"/>
      <c r="AI36" s="476"/>
      <c r="AJ36" s="458">
        <f t="shared" si="19"/>
        <v>0</v>
      </c>
      <c r="AK36" s="476"/>
      <c r="AL36" s="476"/>
      <c r="AM36" s="499">
        <f t="shared" si="20"/>
        <v>0</v>
      </c>
      <c r="AN36" s="470"/>
      <c r="AO36" s="470"/>
      <c r="AP36" s="470"/>
      <c r="AQ36" s="72">
        <f t="shared" si="21"/>
        <v>0</v>
      </c>
    </row>
    <row r="37" s="448" customFormat="1" ht="14" customHeight="1" spans="1:43">
      <c r="A37" s="469" t="s">
        <v>196</v>
      </c>
      <c r="B37" s="470">
        <v>4013</v>
      </c>
      <c r="C37" s="473" t="s">
        <v>197</v>
      </c>
      <c r="D37" s="474"/>
      <c r="E37" s="475">
        <f t="shared" si="16"/>
        <v>1069.29</v>
      </c>
      <c r="F37" s="476">
        <v>80.55</v>
      </c>
      <c r="G37" s="476"/>
      <c r="H37" s="476"/>
      <c r="I37" s="476"/>
      <c r="J37" s="476">
        <v>4.11</v>
      </c>
      <c r="K37" s="476">
        <v>0.35</v>
      </c>
      <c r="L37" s="476">
        <v>0.27</v>
      </c>
      <c r="M37" s="476"/>
      <c r="N37" s="476"/>
      <c r="O37" s="476"/>
      <c r="P37" s="476"/>
      <c r="Q37" s="476"/>
      <c r="R37" s="458">
        <f t="shared" si="17"/>
        <v>85.28</v>
      </c>
      <c r="S37" s="476">
        <v>21.29</v>
      </c>
      <c r="T37" s="476">
        <v>5</v>
      </c>
      <c r="U37" s="458">
        <f t="shared" si="18"/>
        <v>26.29</v>
      </c>
      <c r="V37" s="476"/>
      <c r="W37" s="476"/>
      <c r="X37" s="476">
        <v>39.72</v>
      </c>
      <c r="Y37" s="476">
        <v>918</v>
      </c>
      <c r="Z37" s="476"/>
      <c r="AA37" s="476"/>
      <c r="AB37" s="476"/>
      <c r="AC37" s="476"/>
      <c r="AD37" s="476"/>
      <c r="AE37" s="476"/>
      <c r="AF37" s="476"/>
      <c r="AG37" s="476"/>
      <c r="AH37" s="476"/>
      <c r="AI37" s="476"/>
      <c r="AJ37" s="458">
        <f t="shared" si="19"/>
        <v>957.72</v>
      </c>
      <c r="AK37" s="476"/>
      <c r="AL37" s="476"/>
      <c r="AM37" s="499">
        <f t="shared" si="20"/>
        <v>1069.29</v>
      </c>
      <c r="AN37" s="470"/>
      <c r="AO37" s="470"/>
      <c r="AP37" s="470"/>
      <c r="AQ37" s="72">
        <f t="shared" si="21"/>
        <v>1069.29</v>
      </c>
    </row>
    <row r="38" s="448" customFormat="1" ht="14" customHeight="1" spans="1:43">
      <c r="A38" s="469" t="s">
        <v>198</v>
      </c>
      <c r="B38" s="470">
        <v>4</v>
      </c>
      <c r="C38" s="477" t="s">
        <v>199</v>
      </c>
      <c r="D38" s="474"/>
      <c r="E38" s="475">
        <f t="shared" si="16"/>
        <v>0</v>
      </c>
      <c r="F38" s="476"/>
      <c r="G38" s="476"/>
      <c r="H38" s="476"/>
      <c r="I38" s="476"/>
      <c r="J38" s="476"/>
      <c r="K38" s="476"/>
      <c r="L38" s="476"/>
      <c r="M38" s="476"/>
      <c r="N38" s="476"/>
      <c r="O38" s="476"/>
      <c r="P38" s="476"/>
      <c r="Q38" s="476"/>
      <c r="R38" s="458">
        <f t="shared" si="17"/>
        <v>0</v>
      </c>
      <c r="S38" s="476"/>
      <c r="T38" s="476"/>
      <c r="U38" s="458">
        <f t="shared" si="18"/>
        <v>0</v>
      </c>
      <c r="V38" s="476"/>
      <c r="W38" s="476"/>
      <c r="X38" s="476"/>
      <c r="Y38" s="476"/>
      <c r="Z38" s="476"/>
      <c r="AA38" s="476"/>
      <c r="AB38" s="476"/>
      <c r="AC38" s="476"/>
      <c r="AD38" s="476"/>
      <c r="AE38" s="476"/>
      <c r="AF38" s="476"/>
      <c r="AG38" s="476"/>
      <c r="AH38" s="476"/>
      <c r="AI38" s="476"/>
      <c r="AJ38" s="458">
        <f t="shared" si="19"/>
        <v>0</v>
      </c>
      <c r="AK38" s="476"/>
      <c r="AL38" s="476"/>
      <c r="AM38" s="499">
        <f t="shared" si="20"/>
        <v>0</v>
      </c>
      <c r="AN38" s="470"/>
      <c r="AO38" s="470"/>
      <c r="AP38" s="470"/>
      <c r="AQ38" s="72">
        <f t="shared" si="21"/>
        <v>0</v>
      </c>
    </row>
    <row r="39" s="448" customFormat="1" ht="14" customHeight="1" spans="1:43">
      <c r="A39" s="469"/>
      <c r="B39" s="470"/>
      <c r="C39" s="477" t="s">
        <v>168</v>
      </c>
      <c r="D39" s="474"/>
      <c r="E39" s="475">
        <f t="shared" si="16"/>
        <v>0</v>
      </c>
      <c r="F39" s="476"/>
      <c r="G39" s="476"/>
      <c r="H39" s="476"/>
      <c r="I39" s="476"/>
      <c r="J39" s="476"/>
      <c r="K39" s="476"/>
      <c r="L39" s="476"/>
      <c r="M39" s="476"/>
      <c r="N39" s="476"/>
      <c r="O39" s="476"/>
      <c r="P39" s="476"/>
      <c r="Q39" s="476"/>
      <c r="R39" s="458">
        <f t="shared" si="17"/>
        <v>0</v>
      </c>
      <c r="S39" s="476"/>
      <c r="T39" s="476"/>
      <c r="U39" s="458">
        <f t="shared" si="18"/>
        <v>0</v>
      </c>
      <c r="V39" s="476"/>
      <c r="W39" s="476"/>
      <c r="X39" s="476"/>
      <c r="Y39" s="476"/>
      <c r="Z39" s="476"/>
      <c r="AA39" s="476"/>
      <c r="AB39" s="476"/>
      <c r="AC39" s="476"/>
      <c r="AD39" s="476"/>
      <c r="AE39" s="476"/>
      <c r="AF39" s="476"/>
      <c r="AG39" s="476"/>
      <c r="AH39" s="476"/>
      <c r="AI39" s="476"/>
      <c r="AJ39" s="458">
        <f t="shared" si="19"/>
        <v>0</v>
      </c>
      <c r="AK39" s="476"/>
      <c r="AL39" s="476"/>
      <c r="AM39" s="499">
        <f t="shared" si="20"/>
        <v>0</v>
      </c>
      <c r="AN39" s="470"/>
      <c r="AO39" s="470"/>
      <c r="AP39" s="470"/>
      <c r="AQ39" s="72">
        <f t="shared" si="21"/>
        <v>0</v>
      </c>
    </row>
    <row r="40" s="448" customFormat="1" ht="14" customHeight="1" spans="1:43">
      <c r="A40" s="469"/>
      <c r="B40" s="470"/>
      <c r="C40" s="477" t="s">
        <v>200</v>
      </c>
      <c r="D40" s="474"/>
      <c r="E40" s="475">
        <f t="shared" si="16"/>
        <v>4058.99</v>
      </c>
      <c r="F40" s="476">
        <v>1946.02</v>
      </c>
      <c r="G40" s="476"/>
      <c r="H40" s="476"/>
      <c r="I40" s="476"/>
      <c r="J40" s="476">
        <v>10.37</v>
      </c>
      <c r="K40" s="476">
        <v>0.83</v>
      </c>
      <c r="L40" s="476">
        <v>0.64</v>
      </c>
      <c r="M40" s="476"/>
      <c r="N40" s="476"/>
      <c r="O40" s="476"/>
      <c r="P40" s="476"/>
      <c r="Q40" s="476"/>
      <c r="R40" s="458">
        <f t="shared" si="17"/>
        <v>1957.86</v>
      </c>
      <c r="S40" s="476">
        <v>259.07</v>
      </c>
      <c r="T40" s="476">
        <v>137</v>
      </c>
      <c r="U40" s="458">
        <f t="shared" si="18"/>
        <v>396.07</v>
      </c>
      <c r="V40" s="476"/>
      <c r="W40" s="476">
        <v>160.97</v>
      </c>
      <c r="X40" s="476"/>
      <c r="Y40" s="476">
        <v>283.91</v>
      </c>
      <c r="Z40" s="476"/>
      <c r="AA40" s="476"/>
      <c r="AB40" s="476"/>
      <c r="AC40" s="476"/>
      <c r="AD40" s="476"/>
      <c r="AE40" s="476"/>
      <c r="AF40" s="476"/>
      <c r="AG40" s="476"/>
      <c r="AH40" s="476"/>
      <c r="AI40" s="476">
        <v>500</v>
      </c>
      <c r="AJ40" s="458">
        <f t="shared" si="19"/>
        <v>944.88</v>
      </c>
      <c r="AK40" s="476"/>
      <c r="AL40" s="476">
        <v>760.18</v>
      </c>
      <c r="AM40" s="499">
        <f t="shared" si="20"/>
        <v>4058.99</v>
      </c>
      <c r="AN40" s="470"/>
      <c r="AO40" s="470"/>
      <c r="AP40" s="470"/>
      <c r="AQ40" s="72">
        <f t="shared" si="21"/>
        <v>4058.99</v>
      </c>
    </row>
    <row r="41" s="448" customFormat="1" ht="14" customHeight="1" spans="1:43">
      <c r="A41" s="469"/>
      <c r="B41" s="470"/>
      <c r="C41" s="473" t="s">
        <v>201</v>
      </c>
      <c r="D41" s="474">
        <f t="shared" ref="D41:AQ41" si="22">SUM(D42:D52)</f>
        <v>0</v>
      </c>
      <c r="E41" s="474">
        <f t="shared" si="22"/>
        <v>366.62</v>
      </c>
      <c r="F41" s="474">
        <f t="shared" si="22"/>
        <v>241.25</v>
      </c>
      <c r="G41" s="474">
        <f t="shared" si="22"/>
        <v>0</v>
      </c>
      <c r="H41" s="474">
        <f t="shared" si="22"/>
        <v>0</v>
      </c>
      <c r="I41" s="474">
        <f t="shared" si="22"/>
        <v>0</v>
      </c>
      <c r="J41" s="474">
        <f t="shared" si="22"/>
        <v>16.69</v>
      </c>
      <c r="K41" s="474">
        <f t="shared" si="22"/>
        <v>1.4</v>
      </c>
      <c r="L41" s="474">
        <f t="shared" si="22"/>
        <v>1.1</v>
      </c>
      <c r="M41" s="474">
        <f t="shared" si="22"/>
        <v>0</v>
      </c>
      <c r="N41" s="474">
        <f t="shared" si="22"/>
        <v>0.6</v>
      </c>
      <c r="O41" s="474">
        <f t="shared" si="22"/>
        <v>0</v>
      </c>
      <c r="P41" s="474">
        <f t="shared" si="22"/>
        <v>0</v>
      </c>
      <c r="Q41" s="474">
        <f t="shared" si="22"/>
        <v>0</v>
      </c>
      <c r="R41" s="474">
        <f t="shared" si="22"/>
        <v>261.04</v>
      </c>
      <c r="S41" s="474">
        <f t="shared" si="22"/>
        <v>35.57</v>
      </c>
      <c r="T41" s="474">
        <f t="shared" si="22"/>
        <v>15.6</v>
      </c>
      <c r="U41" s="474">
        <f t="shared" si="22"/>
        <v>51.17</v>
      </c>
      <c r="V41" s="474">
        <f t="shared" si="22"/>
        <v>0</v>
      </c>
      <c r="W41" s="474">
        <f t="shared" si="22"/>
        <v>0</v>
      </c>
      <c r="X41" s="474">
        <f t="shared" si="22"/>
        <v>37.57</v>
      </c>
      <c r="Y41" s="474">
        <f t="shared" si="22"/>
        <v>15</v>
      </c>
      <c r="Z41" s="474">
        <f t="shared" si="22"/>
        <v>0</v>
      </c>
      <c r="AA41" s="474">
        <f t="shared" si="22"/>
        <v>0</v>
      </c>
      <c r="AB41" s="474">
        <f t="shared" si="22"/>
        <v>0</v>
      </c>
      <c r="AC41" s="474">
        <f t="shared" si="22"/>
        <v>0</v>
      </c>
      <c r="AD41" s="474">
        <f t="shared" si="22"/>
        <v>0</v>
      </c>
      <c r="AE41" s="474">
        <f t="shared" si="22"/>
        <v>0</v>
      </c>
      <c r="AF41" s="474">
        <f t="shared" si="22"/>
        <v>0</v>
      </c>
      <c r="AG41" s="474">
        <f t="shared" si="22"/>
        <v>0</v>
      </c>
      <c r="AH41" s="474">
        <f t="shared" si="22"/>
        <v>0</v>
      </c>
      <c r="AI41" s="474">
        <f t="shared" si="22"/>
        <v>0</v>
      </c>
      <c r="AJ41" s="474">
        <f t="shared" si="22"/>
        <v>52.57</v>
      </c>
      <c r="AK41" s="474">
        <f t="shared" si="22"/>
        <v>0</v>
      </c>
      <c r="AL41" s="474">
        <f t="shared" si="22"/>
        <v>1.84</v>
      </c>
      <c r="AM41" s="498">
        <f t="shared" si="22"/>
        <v>366.62</v>
      </c>
      <c r="AN41" s="474">
        <f t="shared" si="22"/>
        <v>0</v>
      </c>
      <c r="AO41" s="474">
        <f t="shared" si="22"/>
        <v>0</v>
      </c>
      <c r="AP41" s="474">
        <f t="shared" si="22"/>
        <v>0</v>
      </c>
      <c r="AQ41" s="474">
        <f t="shared" si="22"/>
        <v>366.62</v>
      </c>
    </row>
    <row r="42" s="448" customFormat="1" ht="14" customHeight="1" spans="1:43">
      <c r="A42" s="469"/>
      <c r="B42" s="470"/>
      <c r="C42" s="473" t="s">
        <v>150</v>
      </c>
      <c r="D42" s="474"/>
      <c r="E42" s="475">
        <f t="shared" ref="E42:E52" si="23">R42+U42+V42+AJ42+AL42</f>
        <v>131.43</v>
      </c>
      <c r="F42" s="476">
        <v>77.78</v>
      </c>
      <c r="G42" s="476"/>
      <c r="H42" s="476"/>
      <c r="I42" s="476"/>
      <c r="J42" s="476">
        <v>3.94</v>
      </c>
      <c r="K42" s="476">
        <v>0.34</v>
      </c>
      <c r="L42" s="476">
        <v>0.26</v>
      </c>
      <c r="M42" s="476"/>
      <c r="N42" s="476"/>
      <c r="O42" s="476"/>
      <c r="P42" s="476"/>
      <c r="Q42" s="476"/>
      <c r="R42" s="458">
        <f t="shared" ref="R42:R52" si="24">SUM(F42:Q42)</f>
        <v>82.32</v>
      </c>
      <c r="S42" s="476">
        <v>13.54</v>
      </c>
      <c r="T42" s="476">
        <v>8</v>
      </c>
      <c r="U42" s="458">
        <f t="shared" ref="U42:U52" si="25">SUM(S42:T42)</f>
        <v>21.54</v>
      </c>
      <c r="V42" s="476"/>
      <c r="W42" s="476"/>
      <c r="X42" s="476">
        <v>12.57</v>
      </c>
      <c r="Y42" s="476">
        <v>15</v>
      </c>
      <c r="Z42" s="476"/>
      <c r="AA42" s="476"/>
      <c r="AB42" s="476"/>
      <c r="AC42" s="476"/>
      <c r="AD42" s="476"/>
      <c r="AE42" s="476"/>
      <c r="AF42" s="476"/>
      <c r="AG42" s="476"/>
      <c r="AH42" s="476"/>
      <c r="AI42" s="476"/>
      <c r="AJ42" s="458">
        <f t="shared" ref="AJ42:AJ52" si="26">SUM(W42:AI42)</f>
        <v>27.57</v>
      </c>
      <c r="AK42" s="476"/>
      <c r="AL42" s="476"/>
      <c r="AM42" s="499">
        <f t="shared" ref="AM42:AM52" si="27">R42+U42+V42+AJ42+AL42</f>
        <v>131.43</v>
      </c>
      <c r="AN42" s="470"/>
      <c r="AO42" s="470"/>
      <c r="AP42" s="470"/>
      <c r="AQ42" s="72">
        <f t="shared" ref="AQ42:AQ52" si="28">AM42+AN42+AO42+AP42</f>
        <v>131.43</v>
      </c>
    </row>
    <row r="43" s="448" customFormat="1" ht="14" customHeight="1" spans="1:43">
      <c r="A43" s="469"/>
      <c r="B43" s="470"/>
      <c r="C43" s="473" t="s">
        <v>152</v>
      </c>
      <c r="D43" s="474"/>
      <c r="E43" s="475">
        <f t="shared" si="23"/>
        <v>0</v>
      </c>
      <c r="F43" s="476"/>
      <c r="G43" s="476"/>
      <c r="H43" s="476"/>
      <c r="I43" s="476"/>
      <c r="J43" s="476"/>
      <c r="K43" s="476"/>
      <c r="L43" s="476"/>
      <c r="M43" s="476"/>
      <c r="N43" s="476"/>
      <c r="O43" s="476"/>
      <c r="P43" s="476"/>
      <c r="Q43" s="476"/>
      <c r="R43" s="458">
        <f t="shared" si="24"/>
        <v>0</v>
      </c>
      <c r="S43" s="476"/>
      <c r="T43" s="476"/>
      <c r="U43" s="458">
        <f t="shared" si="25"/>
        <v>0</v>
      </c>
      <c r="V43" s="476"/>
      <c r="W43" s="476"/>
      <c r="X43" s="476"/>
      <c r="Y43" s="476"/>
      <c r="Z43" s="476"/>
      <c r="AA43" s="476"/>
      <c r="AB43" s="476"/>
      <c r="AC43" s="476"/>
      <c r="AD43" s="476"/>
      <c r="AE43" s="476"/>
      <c r="AF43" s="476"/>
      <c r="AG43" s="476"/>
      <c r="AH43" s="476"/>
      <c r="AI43" s="476"/>
      <c r="AJ43" s="458">
        <f t="shared" si="26"/>
        <v>0</v>
      </c>
      <c r="AK43" s="476"/>
      <c r="AL43" s="476"/>
      <c r="AM43" s="499">
        <f t="shared" si="27"/>
        <v>0</v>
      </c>
      <c r="AN43" s="470"/>
      <c r="AO43" s="470"/>
      <c r="AP43" s="470"/>
      <c r="AQ43" s="72">
        <f t="shared" si="28"/>
        <v>0</v>
      </c>
    </row>
    <row r="44" s="448" customFormat="1" ht="14" customHeight="1" spans="1:43">
      <c r="A44" s="469"/>
      <c r="B44" s="470"/>
      <c r="C44" s="477" t="s">
        <v>154</v>
      </c>
      <c r="D44" s="474"/>
      <c r="E44" s="475">
        <f t="shared" si="23"/>
        <v>0</v>
      </c>
      <c r="F44" s="476"/>
      <c r="G44" s="476"/>
      <c r="H44" s="476"/>
      <c r="I44" s="476"/>
      <c r="J44" s="476"/>
      <c r="K44" s="476"/>
      <c r="L44" s="476"/>
      <c r="M44" s="476"/>
      <c r="N44" s="476"/>
      <c r="O44" s="476"/>
      <c r="P44" s="476"/>
      <c r="Q44" s="476"/>
      <c r="R44" s="458">
        <f t="shared" si="24"/>
        <v>0</v>
      </c>
      <c r="S44" s="476"/>
      <c r="T44" s="476"/>
      <c r="U44" s="458">
        <f t="shared" si="25"/>
        <v>0</v>
      </c>
      <c r="V44" s="476"/>
      <c r="W44" s="476"/>
      <c r="X44" s="476"/>
      <c r="Y44" s="476"/>
      <c r="Z44" s="476"/>
      <c r="AA44" s="476"/>
      <c r="AB44" s="476"/>
      <c r="AC44" s="476"/>
      <c r="AD44" s="476"/>
      <c r="AE44" s="476"/>
      <c r="AF44" s="476"/>
      <c r="AG44" s="476"/>
      <c r="AH44" s="476"/>
      <c r="AI44" s="476"/>
      <c r="AJ44" s="458">
        <f t="shared" si="26"/>
        <v>0</v>
      </c>
      <c r="AK44" s="476"/>
      <c r="AL44" s="476"/>
      <c r="AM44" s="499">
        <f t="shared" si="27"/>
        <v>0</v>
      </c>
      <c r="AN44" s="470"/>
      <c r="AO44" s="470"/>
      <c r="AP44" s="470"/>
      <c r="AQ44" s="72">
        <f t="shared" si="28"/>
        <v>0</v>
      </c>
    </row>
    <row r="45" s="448" customFormat="1" ht="14" customHeight="1" spans="1:43">
      <c r="A45" s="469"/>
      <c r="B45" s="470"/>
      <c r="C45" s="477" t="s">
        <v>202</v>
      </c>
      <c r="D45" s="474"/>
      <c r="E45" s="475">
        <f t="shared" si="23"/>
        <v>0</v>
      </c>
      <c r="F45" s="476"/>
      <c r="G45" s="476"/>
      <c r="H45" s="476"/>
      <c r="I45" s="476"/>
      <c r="J45" s="476"/>
      <c r="K45" s="476"/>
      <c r="L45" s="476"/>
      <c r="M45" s="476"/>
      <c r="N45" s="476"/>
      <c r="O45" s="476"/>
      <c r="P45" s="476"/>
      <c r="Q45" s="476"/>
      <c r="R45" s="458">
        <f t="shared" si="24"/>
        <v>0</v>
      </c>
      <c r="S45" s="476"/>
      <c r="T45" s="476"/>
      <c r="U45" s="458">
        <f t="shared" si="25"/>
        <v>0</v>
      </c>
      <c r="V45" s="476"/>
      <c r="W45" s="476"/>
      <c r="X45" s="476"/>
      <c r="Y45" s="476"/>
      <c r="Z45" s="476"/>
      <c r="AA45" s="476"/>
      <c r="AB45" s="476"/>
      <c r="AC45" s="476"/>
      <c r="AD45" s="476"/>
      <c r="AE45" s="476"/>
      <c r="AF45" s="476"/>
      <c r="AG45" s="476"/>
      <c r="AH45" s="476"/>
      <c r="AI45" s="476"/>
      <c r="AJ45" s="458">
        <f t="shared" si="26"/>
        <v>0</v>
      </c>
      <c r="AK45" s="476"/>
      <c r="AL45" s="476"/>
      <c r="AM45" s="499">
        <f t="shared" si="27"/>
        <v>0</v>
      </c>
      <c r="AN45" s="470"/>
      <c r="AO45" s="470"/>
      <c r="AP45" s="470"/>
      <c r="AQ45" s="72">
        <f t="shared" si="28"/>
        <v>0</v>
      </c>
    </row>
    <row r="46" s="448" customFormat="1" ht="14" customHeight="1" spans="1:43">
      <c r="A46" s="456" t="s">
        <v>203</v>
      </c>
      <c r="B46" s="479">
        <f>B8+B24</f>
        <v>106535</v>
      </c>
      <c r="C46" s="477" t="s">
        <v>204</v>
      </c>
      <c r="D46" s="474"/>
      <c r="E46" s="475">
        <f t="shared" si="23"/>
        <v>0</v>
      </c>
      <c r="F46" s="476"/>
      <c r="G46" s="476"/>
      <c r="H46" s="476"/>
      <c r="I46" s="476"/>
      <c r="J46" s="476"/>
      <c r="K46" s="476"/>
      <c r="L46" s="476"/>
      <c r="M46" s="476"/>
      <c r="N46" s="476"/>
      <c r="O46" s="476"/>
      <c r="P46" s="476"/>
      <c r="Q46" s="476"/>
      <c r="R46" s="458">
        <f t="shared" si="24"/>
        <v>0</v>
      </c>
      <c r="S46" s="476"/>
      <c r="T46" s="476"/>
      <c r="U46" s="458">
        <f t="shared" si="25"/>
        <v>0</v>
      </c>
      <c r="V46" s="476"/>
      <c r="W46" s="476"/>
      <c r="X46" s="476"/>
      <c r="Y46" s="476"/>
      <c r="Z46" s="476"/>
      <c r="AA46" s="476"/>
      <c r="AB46" s="476"/>
      <c r="AC46" s="476"/>
      <c r="AD46" s="476"/>
      <c r="AE46" s="476"/>
      <c r="AF46" s="476"/>
      <c r="AG46" s="476"/>
      <c r="AH46" s="476"/>
      <c r="AI46" s="476"/>
      <c r="AJ46" s="458">
        <f t="shared" si="26"/>
        <v>0</v>
      </c>
      <c r="AK46" s="476"/>
      <c r="AL46" s="476"/>
      <c r="AM46" s="499">
        <f t="shared" si="27"/>
        <v>0</v>
      </c>
      <c r="AN46" s="470"/>
      <c r="AO46" s="470"/>
      <c r="AP46" s="470"/>
      <c r="AQ46" s="72">
        <f t="shared" si="28"/>
        <v>0</v>
      </c>
    </row>
    <row r="47" s="448" customFormat="1" ht="14" customHeight="1" spans="1:43">
      <c r="A47" s="480"/>
      <c r="B47" s="470"/>
      <c r="C47" s="473" t="s">
        <v>205</v>
      </c>
      <c r="D47" s="474"/>
      <c r="E47" s="475">
        <f t="shared" si="23"/>
        <v>0</v>
      </c>
      <c r="F47" s="476"/>
      <c r="G47" s="476"/>
      <c r="H47" s="476"/>
      <c r="I47" s="476"/>
      <c r="J47" s="476"/>
      <c r="K47" s="476"/>
      <c r="L47" s="476"/>
      <c r="M47" s="476"/>
      <c r="N47" s="476"/>
      <c r="O47" s="476"/>
      <c r="P47" s="476"/>
      <c r="Q47" s="476"/>
      <c r="R47" s="458">
        <f t="shared" si="24"/>
        <v>0</v>
      </c>
      <c r="S47" s="476"/>
      <c r="T47" s="476"/>
      <c r="U47" s="458">
        <f t="shared" si="25"/>
        <v>0</v>
      </c>
      <c r="V47" s="476"/>
      <c r="W47" s="476"/>
      <c r="X47" s="476"/>
      <c r="Y47" s="476"/>
      <c r="Z47" s="476"/>
      <c r="AA47" s="476"/>
      <c r="AB47" s="476"/>
      <c r="AC47" s="476"/>
      <c r="AD47" s="476"/>
      <c r="AE47" s="476"/>
      <c r="AF47" s="476"/>
      <c r="AG47" s="476"/>
      <c r="AH47" s="476"/>
      <c r="AI47" s="476"/>
      <c r="AJ47" s="458">
        <f t="shared" si="26"/>
        <v>0</v>
      </c>
      <c r="AK47" s="476"/>
      <c r="AL47" s="476"/>
      <c r="AM47" s="499">
        <f t="shared" si="27"/>
        <v>0</v>
      </c>
      <c r="AN47" s="470"/>
      <c r="AO47" s="470"/>
      <c r="AP47" s="470"/>
      <c r="AQ47" s="72">
        <f t="shared" si="28"/>
        <v>0</v>
      </c>
    </row>
    <row r="48" s="448" customFormat="1" ht="14" customHeight="1" spans="1:43">
      <c r="A48" s="480"/>
      <c r="B48" s="470"/>
      <c r="C48" s="473" t="s">
        <v>206</v>
      </c>
      <c r="D48" s="474"/>
      <c r="E48" s="475">
        <f t="shared" si="23"/>
        <v>0</v>
      </c>
      <c r="F48" s="476"/>
      <c r="G48" s="476"/>
      <c r="H48" s="476"/>
      <c r="I48" s="476"/>
      <c r="J48" s="476"/>
      <c r="K48" s="476"/>
      <c r="L48" s="476"/>
      <c r="M48" s="476"/>
      <c r="N48" s="476"/>
      <c r="O48" s="476"/>
      <c r="P48" s="476"/>
      <c r="Q48" s="476"/>
      <c r="R48" s="458">
        <f t="shared" si="24"/>
        <v>0</v>
      </c>
      <c r="S48" s="476"/>
      <c r="T48" s="476"/>
      <c r="U48" s="458">
        <f t="shared" si="25"/>
        <v>0</v>
      </c>
      <c r="V48" s="476"/>
      <c r="W48" s="476"/>
      <c r="X48" s="476"/>
      <c r="Y48" s="476"/>
      <c r="Z48" s="476"/>
      <c r="AA48" s="476"/>
      <c r="AB48" s="476"/>
      <c r="AC48" s="476"/>
      <c r="AD48" s="476"/>
      <c r="AE48" s="476"/>
      <c r="AF48" s="476"/>
      <c r="AG48" s="476"/>
      <c r="AH48" s="476"/>
      <c r="AI48" s="476"/>
      <c r="AJ48" s="458">
        <f t="shared" si="26"/>
        <v>0</v>
      </c>
      <c r="AK48" s="476"/>
      <c r="AL48" s="476"/>
      <c r="AM48" s="499">
        <f t="shared" si="27"/>
        <v>0</v>
      </c>
      <c r="AN48" s="470"/>
      <c r="AO48" s="470"/>
      <c r="AP48" s="470"/>
      <c r="AQ48" s="72">
        <f t="shared" si="28"/>
        <v>0</v>
      </c>
    </row>
    <row r="49" s="448" customFormat="1" ht="14" customHeight="1" spans="1:43">
      <c r="A49" s="469"/>
      <c r="B49" s="470"/>
      <c r="C49" s="473" t="s">
        <v>207</v>
      </c>
      <c r="D49" s="474"/>
      <c r="E49" s="475">
        <f t="shared" si="23"/>
        <v>235.19</v>
      </c>
      <c r="F49" s="476">
        <v>163.47</v>
      </c>
      <c r="G49" s="476"/>
      <c r="H49" s="476"/>
      <c r="I49" s="476"/>
      <c r="J49" s="476">
        <v>12.75</v>
      </c>
      <c r="K49" s="476">
        <v>1.06</v>
      </c>
      <c r="L49" s="476">
        <v>0.84</v>
      </c>
      <c r="M49" s="476"/>
      <c r="N49" s="476">
        <v>0.6</v>
      </c>
      <c r="O49" s="476"/>
      <c r="P49" s="476"/>
      <c r="Q49" s="476"/>
      <c r="R49" s="458">
        <f t="shared" si="24"/>
        <v>178.72</v>
      </c>
      <c r="S49" s="476">
        <v>22.03</v>
      </c>
      <c r="T49" s="476">
        <v>7.6</v>
      </c>
      <c r="U49" s="458">
        <f t="shared" si="25"/>
        <v>29.63</v>
      </c>
      <c r="V49" s="476"/>
      <c r="W49" s="476"/>
      <c r="X49" s="476">
        <v>25</v>
      </c>
      <c r="Y49" s="476"/>
      <c r="Z49" s="476"/>
      <c r="AA49" s="476"/>
      <c r="AB49" s="476"/>
      <c r="AC49" s="476"/>
      <c r="AD49" s="476"/>
      <c r="AE49" s="476"/>
      <c r="AF49" s="476"/>
      <c r="AG49" s="476"/>
      <c r="AH49" s="476"/>
      <c r="AI49" s="476"/>
      <c r="AJ49" s="458">
        <f t="shared" si="26"/>
        <v>25</v>
      </c>
      <c r="AK49" s="476"/>
      <c r="AL49" s="476">
        <v>1.84</v>
      </c>
      <c r="AM49" s="499">
        <f t="shared" si="27"/>
        <v>235.19</v>
      </c>
      <c r="AN49" s="470"/>
      <c r="AO49" s="470"/>
      <c r="AP49" s="470"/>
      <c r="AQ49" s="72">
        <f t="shared" si="28"/>
        <v>235.19</v>
      </c>
    </row>
    <row r="50" s="448" customFormat="1" ht="14" customHeight="1" spans="1:43">
      <c r="A50" s="481" t="s">
        <v>208</v>
      </c>
      <c r="B50" s="479">
        <f>SUM(B51:B67)</f>
        <v>44950</v>
      </c>
      <c r="C50" s="473" t="s">
        <v>209</v>
      </c>
      <c r="D50" s="474"/>
      <c r="E50" s="475">
        <f t="shared" si="23"/>
        <v>0</v>
      </c>
      <c r="F50" s="476"/>
      <c r="G50" s="476"/>
      <c r="H50" s="476"/>
      <c r="I50" s="476"/>
      <c r="J50" s="476"/>
      <c r="K50" s="476"/>
      <c r="L50" s="476"/>
      <c r="M50" s="476"/>
      <c r="N50" s="476"/>
      <c r="O50" s="476"/>
      <c r="P50" s="476"/>
      <c r="Q50" s="476"/>
      <c r="R50" s="458">
        <f t="shared" si="24"/>
        <v>0</v>
      </c>
      <c r="S50" s="476"/>
      <c r="T50" s="476"/>
      <c r="U50" s="458">
        <f t="shared" si="25"/>
        <v>0</v>
      </c>
      <c r="V50" s="476"/>
      <c r="W50" s="476"/>
      <c r="X50" s="476"/>
      <c r="Y50" s="476"/>
      <c r="Z50" s="476"/>
      <c r="AA50" s="476"/>
      <c r="AB50" s="476"/>
      <c r="AC50" s="476"/>
      <c r="AD50" s="476"/>
      <c r="AE50" s="476"/>
      <c r="AF50" s="476"/>
      <c r="AG50" s="476"/>
      <c r="AH50" s="476"/>
      <c r="AI50" s="476"/>
      <c r="AJ50" s="458">
        <f t="shared" si="26"/>
        <v>0</v>
      </c>
      <c r="AK50" s="476"/>
      <c r="AL50" s="476"/>
      <c r="AM50" s="499">
        <f t="shared" si="27"/>
        <v>0</v>
      </c>
      <c r="AN50" s="470"/>
      <c r="AO50" s="470"/>
      <c r="AP50" s="470"/>
      <c r="AQ50" s="72">
        <f t="shared" si="28"/>
        <v>0</v>
      </c>
    </row>
    <row r="51" s="448" customFormat="1" ht="14" customHeight="1" spans="1:43">
      <c r="A51" s="482" t="s">
        <v>67</v>
      </c>
      <c r="B51" s="483">
        <v>1585</v>
      </c>
      <c r="C51" s="473" t="s">
        <v>168</v>
      </c>
      <c r="D51" s="474"/>
      <c r="E51" s="475">
        <f t="shared" si="23"/>
        <v>0</v>
      </c>
      <c r="F51" s="476"/>
      <c r="G51" s="476"/>
      <c r="H51" s="476"/>
      <c r="I51" s="476"/>
      <c r="J51" s="476"/>
      <c r="K51" s="476"/>
      <c r="L51" s="476"/>
      <c r="M51" s="476"/>
      <c r="N51" s="476"/>
      <c r="O51" s="476"/>
      <c r="P51" s="476"/>
      <c r="Q51" s="476"/>
      <c r="R51" s="458">
        <f t="shared" si="24"/>
        <v>0</v>
      </c>
      <c r="S51" s="476"/>
      <c r="T51" s="476"/>
      <c r="U51" s="458">
        <f t="shared" si="25"/>
        <v>0</v>
      </c>
      <c r="V51" s="476"/>
      <c r="W51" s="476"/>
      <c r="X51" s="476"/>
      <c r="Y51" s="476"/>
      <c r="Z51" s="476"/>
      <c r="AA51" s="476"/>
      <c r="AB51" s="476"/>
      <c r="AC51" s="476"/>
      <c r="AD51" s="476"/>
      <c r="AE51" s="476"/>
      <c r="AF51" s="476"/>
      <c r="AG51" s="476"/>
      <c r="AH51" s="476"/>
      <c r="AI51" s="476"/>
      <c r="AJ51" s="458">
        <f t="shared" si="26"/>
        <v>0</v>
      </c>
      <c r="AK51" s="476"/>
      <c r="AL51" s="476"/>
      <c r="AM51" s="499">
        <f t="shared" si="27"/>
        <v>0</v>
      </c>
      <c r="AN51" s="470"/>
      <c r="AO51" s="470"/>
      <c r="AP51" s="470"/>
      <c r="AQ51" s="72">
        <f t="shared" si="28"/>
        <v>0</v>
      </c>
    </row>
    <row r="52" s="448" customFormat="1" ht="14" customHeight="1" spans="1:43">
      <c r="A52" s="482" t="s">
        <v>69</v>
      </c>
      <c r="B52" s="483">
        <v>450</v>
      </c>
      <c r="C52" s="477" t="s">
        <v>210</v>
      </c>
      <c r="D52" s="474"/>
      <c r="E52" s="475">
        <f t="shared" si="23"/>
        <v>0</v>
      </c>
      <c r="F52" s="476"/>
      <c r="G52" s="476"/>
      <c r="H52" s="476"/>
      <c r="I52" s="476"/>
      <c r="J52" s="476"/>
      <c r="K52" s="476"/>
      <c r="L52" s="476"/>
      <c r="M52" s="476"/>
      <c r="N52" s="476"/>
      <c r="O52" s="476"/>
      <c r="P52" s="476"/>
      <c r="Q52" s="476"/>
      <c r="R52" s="458">
        <f t="shared" si="24"/>
        <v>0</v>
      </c>
      <c r="S52" s="476"/>
      <c r="T52" s="476"/>
      <c r="U52" s="458">
        <f t="shared" si="25"/>
        <v>0</v>
      </c>
      <c r="V52" s="476"/>
      <c r="W52" s="476"/>
      <c r="X52" s="476"/>
      <c r="Y52" s="476"/>
      <c r="Z52" s="476"/>
      <c r="AA52" s="476"/>
      <c r="AB52" s="476"/>
      <c r="AC52" s="476"/>
      <c r="AD52" s="476"/>
      <c r="AE52" s="476"/>
      <c r="AF52" s="476"/>
      <c r="AG52" s="476"/>
      <c r="AH52" s="476"/>
      <c r="AI52" s="476"/>
      <c r="AJ52" s="458">
        <f t="shared" si="26"/>
        <v>0</v>
      </c>
      <c r="AK52" s="476"/>
      <c r="AL52" s="476"/>
      <c r="AM52" s="499">
        <f t="shared" si="27"/>
        <v>0</v>
      </c>
      <c r="AN52" s="470"/>
      <c r="AO52" s="470"/>
      <c r="AP52" s="470"/>
      <c r="AQ52" s="72">
        <f t="shared" si="28"/>
        <v>0</v>
      </c>
    </row>
    <row r="53" s="448" customFormat="1" ht="14" customHeight="1" spans="1:43">
      <c r="A53" s="482" t="s">
        <v>71</v>
      </c>
      <c r="B53" s="470">
        <v>893</v>
      </c>
      <c r="C53" s="477" t="s">
        <v>211</v>
      </c>
      <c r="D53" s="474">
        <f t="shared" ref="D53:AQ53" si="29">SUM(D54:D63)</f>
        <v>0</v>
      </c>
      <c r="E53" s="474">
        <f t="shared" si="29"/>
        <v>279.63</v>
      </c>
      <c r="F53" s="474">
        <f t="shared" si="29"/>
        <v>170.42</v>
      </c>
      <c r="G53" s="474">
        <f t="shared" si="29"/>
        <v>0</v>
      </c>
      <c r="H53" s="474">
        <f t="shared" si="29"/>
        <v>0</v>
      </c>
      <c r="I53" s="474">
        <f t="shared" si="29"/>
        <v>0</v>
      </c>
      <c r="J53" s="474">
        <f t="shared" si="29"/>
        <v>5.91</v>
      </c>
      <c r="K53" s="474">
        <f t="shared" si="29"/>
        <v>0.51</v>
      </c>
      <c r="L53" s="474">
        <f t="shared" si="29"/>
        <v>0.39</v>
      </c>
      <c r="M53" s="474">
        <f t="shared" si="29"/>
        <v>0</v>
      </c>
      <c r="N53" s="474">
        <f t="shared" si="29"/>
        <v>1.44</v>
      </c>
      <c r="O53" s="474">
        <f t="shared" si="29"/>
        <v>0</v>
      </c>
      <c r="P53" s="474">
        <f t="shared" si="29"/>
        <v>0</v>
      </c>
      <c r="Q53" s="474">
        <f t="shared" si="29"/>
        <v>0</v>
      </c>
      <c r="R53" s="474">
        <f t="shared" si="29"/>
        <v>178.67</v>
      </c>
      <c r="S53" s="474">
        <f t="shared" si="29"/>
        <v>17.39</v>
      </c>
      <c r="T53" s="474">
        <f t="shared" si="29"/>
        <v>8</v>
      </c>
      <c r="U53" s="474">
        <f t="shared" si="29"/>
        <v>25.39</v>
      </c>
      <c r="V53" s="474">
        <f t="shared" si="29"/>
        <v>0</v>
      </c>
      <c r="W53" s="474">
        <f t="shared" si="29"/>
        <v>0</v>
      </c>
      <c r="X53" s="474">
        <f t="shared" si="29"/>
        <v>75.57</v>
      </c>
      <c r="Y53" s="474">
        <f t="shared" si="29"/>
        <v>0</v>
      </c>
      <c r="Z53" s="474">
        <f t="shared" si="29"/>
        <v>0</v>
      </c>
      <c r="AA53" s="474">
        <f t="shared" si="29"/>
        <v>0</v>
      </c>
      <c r="AB53" s="474">
        <f t="shared" si="29"/>
        <v>0</v>
      </c>
      <c r="AC53" s="474">
        <f t="shared" si="29"/>
        <v>0</v>
      </c>
      <c r="AD53" s="474">
        <f t="shared" si="29"/>
        <v>0</v>
      </c>
      <c r="AE53" s="474">
        <f t="shared" si="29"/>
        <v>0</v>
      </c>
      <c r="AF53" s="474">
        <f t="shared" si="29"/>
        <v>0</v>
      </c>
      <c r="AG53" s="474">
        <f t="shared" si="29"/>
        <v>0</v>
      </c>
      <c r="AH53" s="474">
        <f t="shared" si="29"/>
        <v>0</v>
      </c>
      <c r="AI53" s="474">
        <f t="shared" si="29"/>
        <v>0</v>
      </c>
      <c r="AJ53" s="474">
        <f t="shared" si="29"/>
        <v>75.57</v>
      </c>
      <c r="AK53" s="474">
        <f t="shared" si="29"/>
        <v>0</v>
      </c>
      <c r="AL53" s="474">
        <f t="shared" si="29"/>
        <v>0</v>
      </c>
      <c r="AM53" s="498">
        <f t="shared" si="29"/>
        <v>279.63</v>
      </c>
      <c r="AN53" s="474">
        <f t="shared" si="29"/>
        <v>4</v>
      </c>
      <c r="AO53" s="474">
        <f t="shared" si="29"/>
        <v>0</v>
      </c>
      <c r="AP53" s="474">
        <f t="shared" si="29"/>
        <v>0</v>
      </c>
      <c r="AQ53" s="474">
        <f t="shared" si="29"/>
        <v>283.63</v>
      </c>
    </row>
    <row r="54" s="448" customFormat="1" ht="14" customHeight="1" spans="1:43">
      <c r="A54" s="482" t="s">
        <v>73</v>
      </c>
      <c r="B54" s="483">
        <v>7031</v>
      </c>
      <c r="C54" s="477" t="s">
        <v>150</v>
      </c>
      <c r="D54" s="474"/>
      <c r="E54" s="475">
        <f t="shared" ref="E54:E63" si="30">R54+U54+V54+AJ54+AL54</f>
        <v>239.51</v>
      </c>
      <c r="F54" s="476">
        <v>170.42</v>
      </c>
      <c r="G54" s="476"/>
      <c r="H54" s="476"/>
      <c r="I54" s="476"/>
      <c r="J54" s="476">
        <v>5.91</v>
      </c>
      <c r="K54" s="476">
        <v>0.51</v>
      </c>
      <c r="L54" s="476">
        <v>0.39</v>
      </c>
      <c r="M54" s="476"/>
      <c r="N54" s="476">
        <v>1.44</v>
      </c>
      <c r="O54" s="476"/>
      <c r="P54" s="476"/>
      <c r="Q54" s="476"/>
      <c r="R54" s="458">
        <f t="shared" ref="R54:R63" si="31">SUM(F54:Q54)</f>
        <v>178.67</v>
      </c>
      <c r="S54" s="476">
        <v>17.39</v>
      </c>
      <c r="T54" s="476">
        <v>8</v>
      </c>
      <c r="U54" s="458">
        <f t="shared" ref="U54:U63" si="32">SUM(S54:T54)</f>
        <v>25.39</v>
      </c>
      <c r="V54" s="476"/>
      <c r="W54" s="476"/>
      <c r="X54" s="476">
        <v>35.45</v>
      </c>
      <c r="Y54" s="476"/>
      <c r="Z54" s="476"/>
      <c r="AA54" s="476"/>
      <c r="AB54" s="476"/>
      <c r="AC54" s="476"/>
      <c r="AD54" s="476"/>
      <c r="AE54" s="476"/>
      <c r="AF54" s="476"/>
      <c r="AG54" s="476"/>
      <c r="AH54" s="476"/>
      <c r="AI54" s="476"/>
      <c r="AJ54" s="458">
        <f t="shared" ref="AJ54:AJ63" si="33">SUM(W54:AI54)</f>
        <v>35.45</v>
      </c>
      <c r="AK54" s="476"/>
      <c r="AL54" s="476"/>
      <c r="AM54" s="499">
        <f t="shared" ref="AM54:AM63" si="34">R54+U54+V54+AJ54+AL54</f>
        <v>239.51</v>
      </c>
      <c r="AN54" s="470"/>
      <c r="AO54" s="470"/>
      <c r="AP54" s="470"/>
      <c r="AQ54" s="72">
        <f t="shared" ref="AQ54:AQ63" si="35">AM54+AN54+AO54+AP54</f>
        <v>239.51</v>
      </c>
    </row>
    <row r="55" s="448" customFormat="1" ht="14" customHeight="1" spans="1:43">
      <c r="A55" s="482" t="s">
        <v>74</v>
      </c>
      <c r="B55" s="483">
        <v>10146</v>
      </c>
      <c r="C55" s="471" t="s">
        <v>152</v>
      </c>
      <c r="D55" s="474"/>
      <c r="E55" s="475">
        <f t="shared" si="30"/>
        <v>0</v>
      </c>
      <c r="F55" s="476"/>
      <c r="G55" s="476"/>
      <c r="H55" s="476"/>
      <c r="I55" s="476"/>
      <c r="J55" s="476"/>
      <c r="K55" s="476"/>
      <c r="L55" s="476"/>
      <c r="M55" s="476"/>
      <c r="N55" s="476"/>
      <c r="O55" s="476"/>
      <c r="P55" s="476"/>
      <c r="Q55" s="476"/>
      <c r="R55" s="458">
        <f t="shared" si="31"/>
        <v>0</v>
      </c>
      <c r="S55" s="476"/>
      <c r="T55" s="476"/>
      <c r="U55" s="458">
        <f t="shared" si="32"/>
        <v>0</v>
      </c>
      <c r="V55" s="476"/>
      <c r="W55" s="476"/>
      <c r="X55" s="476"/>
      <c r="Y55" s="476"/>
      <c r="Z55" s="476"/>
      <c r="AA55" s="476"/>
      <c r="AB55" s="476"/>
      <c r="AC55" s="476"/>
      <c r="AD55" s="476"/>
      <c r="AE55" s="476"/>
      <c r="AF55" s="476"/>
      <c r="AG55" s="476"/>
      <c r="AH55" s="476"/>
      <c r="AI55" s="476"/>
      <c r="AJ55" s="458">
        <f t="shared" si="33"/>
        <v>0</v>
      </c>
      <c r="AK55" s="476"/>
      <c r="AL55" s="476"/>
      <c r="AM55" s="499">
        <f t="shared" si="34"/>
        <v>0</v>
      </c>
      <c r="AN55" s="470"/>
      <c r="AO55" s="470"/>
      <c r="AP55" s="470"/>
      <c r="AQ55" s="72">
        <f t="shared" si="35"/>
        <v>0</v>
      </c>
    </row>
    <row r="56" s="448" customFormat="1" ht="14" customHeight="1" spans="1:43">
      <c r="A56" s="482" t="s">
        <v>75</v>
      </c>
      <c r="B56" s="483">
        <v>1526</v>
      </c>
      <c r="C56" s="473" t="s">
        <v>154</v>
      </c>
      <c r="D56" s="474"/>
      <c r="E56" s="475">
        <f t="shared" si="30"/>
        <v>0</v>
      </c>
      <c r="F56" s="476"/>
      <c r="G56" s="476"/>
      <c r="H56" s="476"/>
      <c r="I56" s="476"/>
      <c r="J56" s="476"/>
      <c r="K56" s="476"/>
      <c r="L56" s="476"/>
      <c r="M56" s="476"/>
      <c r="N56" s="476"/>
      <c r="O56" s="476"/>
      <c r="P56" s="476"/>
      <c r="Q56" s="476"/>
      <c r="R56" s="458">
        <f t="shared" si="31"/>
        <v>0</v>
      </c>
      <c r="S56" s="476"/>
      <c r="T56" s="476"/>
      <c r="U56" s="458">
        <f t="shared" si="32"/>
        <v>0</v>
      </c>
      <c r="V56" s="476"/>
      <c r="W56" s="476"/>
      <c r="X56" s="476"/>
      <c r="Y56" s="476"/>
      <c r="Z56" s="476"/>
      <c r="AA56" s="476"/>
      <c r="AB56" s="476"/>
      <c r="AC56" s="476"/>
      <c r="AD56" s="476"/>
      <c r="AE56" s="476"/>
      <c r="AF56" s="476"/>
      <c r="AG56" s="476"/>
      <c r="AH56" s="476"/>
      <c r="AI56" s="476"/>
      <c r="AJ56" s="458">
        <f t="shared" si="33"/>
        <v>0</v>
      </c>
      <c r="AK56" s="476"/>
      <c r="AL56" s="476"/>
      <c r="AM56" s="499">
        <f t="shared" si="34"/>
        <v>0</v>
      </c>
      <c r="AN56" s="470"/>
      <c r="AO56" s="470"/>
      <c r="AP56" s="470"/>
      <c r="AQ56" s="72">
        <f t="shared" si="35"/>
        <v>0</v>
      </c>
    </row>
    <row r="57" s="448" customFormat="1" ht="14" customHeight="1" spans="1:43">
      <c r="A57" s="482" t="s">
        <v>76</v>
      </c>
      <c r="B57" s="483">
        <v>415</v>
      </c>
      <c r="C57" s="473" t="s">
        <v>212</v>
      </c>
      <c r="D57" s="474"/>
      <c r="E57" s="475">
        <f t="shared" si="30"/>
        <v>0</v>
      </c>
      <c r="F57" s="476"/>
      <c r="G57" s="476"/>
      <c r="H57" s="476"/>
      <c r="I57" s="476"/>
      <c r="J57" s="476"/>
      <c r="K57" s="476"/>
      <c r="L57" s="476"/>
      <c r="M57" s="476"/>
      <c r="N57" s="476"/>
      <c r="O57" s="476"/>
      <c r="P57" s="476"/>
      <c r="Q57" s="476"/>
      <c r="R57" s="458">
        <f t="shared" si="31"/>
        <v>0</v>
      </c>
      <c r="S57" s="476"/>
      <c r="T57" s="476"/>
      <c r="U57" s="458">
        <f t="shared" si="32"/>
        <v>0</v>
      </c>
      <c r="V57" s="476"/>
      <c r="W57" s="476"/>
      <c r="X57" s="476"/>
      <c r="Y57" s="476"/>
      <c r="Z57" s="476"/>
      <c r="AA57" s="476"/>
      <c r="AB57" s="476"/>
      <c r="AC57" s="476"/>
      <c r="AD57" s="476"/>
      <c r="AE57" s="476"/>
      <c r="AF57" s="476"/>
      <c r="AG57" s="476"/>
      <c r="AH57" s="476"/>
      <c r="AI57" s="476"/>
      <c r="AJ57" s="458">
        <f t="shared" si="33"/>
        <v>0</v>
      </c>
      <c r="AK57" s="476"/>
      <c r="AL57" s="476"/>
      <c r="AM57" s="499">
        <f t="shared" si="34"/>
        <v>0</v>
      </c>
      <c r="AN57" s="470"/>
      <c r="AO57" s="470"/>
      <c r="AP57" s="470"/>
      <c r="AQ57" s="72">
        <f t="shared" si="35"/>
        <v>0</v>
      </c>
    </row>
    <row r="58" s="448" customFormat="1" ht="14" customHeight="1" spans="1:43">
      <c r="A58" s="482" t="s">
        <v>78</v>
      </c>
      <c r="B58" s="483">
        <v>4241</v>
      </c>
      <c r="C58" s="473" t="s">
        <v>213</v>
      </c>
      <c r="D58" s="474"/>
      <c r="E58" s="475">
        <f t="shared" si="30"/>
        <v>9.12</v>
      </c>
      <c r="F58" s="476"/>
      <c r="G58" s="476"/>
      <c r="H58" s="476"/>
      <c r="I58" s="476"/>
      <c r="J58" s="476"/>
      <c r="K58" s="476"/>
      <c r="L58" s="476"/>
      <c r="M58" s="476"/>
      <c r="N58" s="476"/>
      <c r="O58" s="476"/>
      <c r="P58" s="476"/>
      <c r="Q58" s="476"/>
      <c r="R58" s="458">
        <f t="shared" si="31"/>
        <v>0</v>
      </c>
      <c r="S58" s="476"/>
      <c r="T58" s="476"/>
      <c r="U58" s="458">
        <f t="shared" si="32"/>
        <v>0</v>
      </c>
      <c r="V58" s="476"/>
      <c r="W58" s="476"/>
      <c r="X58" s="476">
        <v>9.12</v>
      </c>
      <c r="Y58" s="476"/>
      <c r="Z58" s="476"/>
      <c r="AA58" s="476"/>
      <c r="AB58" s="476"/>
      <c r="AC58" s="476"/>
      <c r="AD58" s="476"/>
      <c r="AE58" s="476"/>
      <c r="AF58" s="476"/>
      <c r="AG58" s="476"/>
      <c r="AH58" s="476"/>
      <c r="AI58" s="476"/>
      <c r="AJ58" s="458">
        <f t="shared" si="33"/>
        <v>9.12</v>
      </c>
      <c r="AK58" s="476"/>
      <c r="AL58" s="476"/>
      <c r="AM58" s="499">
        <f t="shared" si="34"/>
        <v>9.12</v>
      </c>
      <c r="AN58" s="470">
        <v>4</v>
      </c>
      <c r="AO58" s="470"/>
      <c r="AP58" s="470"/>
      <c r="AQ58" s="72">
        <f t="shared" si="35"/>
        <v>13.12</v>
      </c>
    </row>
    <row r="59" s="448" customFormat="1" ht="14" customHeight="1" spans="1:43">
      <c r="A59" s="482" t="s">
        <v>214</v>
      </c>
      <c r="B59" s="483">
        <v>5090</v>
      </c>
      <c r="C59" s="477" t="s">
        <v>215</v>
      </c>
      <c r="D59" s="474"/>
      <c r="E59" s="475">
        <f t="shared" si="30"/>
        <v>0</v>
      </c>
      <c r="F59" s="476"/>
      <c r="G59" s="476"/>
      <c r="H59" s="476"/>
      <c r="I59" s="476"/>
      <c r="J59" s="476"/>
      <c r="K59" s="476"/>
      <c r="L59" s="476"/>
      <c r="M59" s="476"/>
      <c r="N59" s="476"/>
      <c r="O59" s="476"/>
      <c r="P59" s="476"/>
      <c r="Q59" s="476"/>
      <c r="R59" s="458">
        <f t="shared" si="31"/>
        <v>0</v>
      </c>
      <c r="S59" s="476"/>
      <c r="T59" s="476"/>
      <c r="U59" s="458">
        <f t="shared" si="32"/>
        <v>0</v>
      </c>
      <c r="V59" s="476"/>
      <c r="W59" s="476"/>
      <c r="X59" s="476"/>
      <c r="Y59" s="476"/>
      <c r="Z59" s="476"/>
      <c r="AA59" s="476"/>
      <c r="AB59" s="476"/>
      <c r="AC59" s="476"/>
      <c r="AD59" s="476"/>
      <c r="AE59" s="476"/>
      <c r="AF59" s="476"/>
      <c r="AG59" s="476"/>
      <c r="AH59" s="476"/>
      <c r="AI59" s="476"/>
      <c r="AJ59" s="458">
        <f t="shared" si="33"/>
        <v>0</v>
      </c>
      <c r="AK59" s="476"/>
      <c r="AL59" s="476"/>
      <c r="AM59" s="499">
        <f t="shared" si="34"/>
        <v>0</v>
      </c>
      <c r="AN59" s="470"/>
      <c r="AO59" s="470"/>
      <c r="AP59" s="470"/>
      <c r="AQ59" s="72">
        <f t="shared" si="35"/>
        <v>0</v>
      </c>
    </row>
    <row r="60" s="448" customFormat="1" ht="14" customHeight="1" spans="1:43">
      <c r="A60" s="484" t="s">
        <v>81</v>
      </c>
      <c r="B60" s="483">
        <v>1700</v>
      </c>
      <c r="C60" s="477" t="s">
        <v>216</v>
      </c>
      <c r="D60" s="474"/>
      <c r="E60" s="475">
        <f t="shared" si="30"/>
        <v>13</v>
      </c>
      <c r="F60" s="476"/>
      <c r="G60" s="476"/>
      <c r="H60" s="476"/>
      <c r="I60" s="476"/>
      <c r="J60" s="476"/>
      <c r="K60" s="476"/>
      <c r="L60" s="476"/>
      <c r="M60" s="476"/>
      <c r="N60" s="476"/>
      <c r="O60" s="476"/>
      <c r="P60" s="476"/>
      <c r="Q60" s="476"/>
      <c r="R60" s="458">
        <f t="shared" si="31"/>
        <v>0</v>
      </c>
      <c r="S60" s="476"/>
      <c r="T60" s="476"/>
      <c r="U60" s="458">
        <f t="shared" si="32"/>
        <v>0</v>
      </c>
      <c r="V60" s="476"/>
      <c r="W60" s="476"/>
      <c r="X60" s="476">
        <v>13</v>
      </c>
      <c r="Y60" s="476"/>
      <c r="Z60" s="476"/>
      <c r="AA60" s="476"/>
      <c r="AB60" s="476"/>
      <c r="AC60" s="476"/>
      <c r="AD60" s="476"/>
      <c r="AE60" s="476"/>
      <c r="AF60" s="476"/>
      <c r="AG60" s="476"/>
      <c r="AH60" s="476"/>
      <c r="AI60" s="476"/>
      <c r="AJ60" s="458">
        <f t="shared" si="33"/>
        <v>13</v>
      </c>
      <c r="AK60" s="476"/>
      <c r="AL60" s="476"/>
      <c r="AM60" s="499">
        <f t="shared" si="34"/>
        <v>13</v>
      </c>
      <c r="AN60" s="470"/>
      <c r="AO60" s="470"/>
      <c r="AP60" s="470"/>
      <c r="AQ60" s="72">
        <f t="shared" si="35"/>
        <v>13</v>
      </c>
    </row>
    <row r="61" s="448" customFormat="1" ht="14" customHeight="1" spans="1:43">
      <c r="A61" s="482" t="s">
        <v>217</v>
      </c>
      <c r="B61" s="470">
        <v>251</v>
      </c>
      <c r="C61" s="477" t="s">
        <v>218</v>
      </c>
      <c r="D61" s="474"/>
      <c r="E61" s="475">
        <f t="shared" si="30"/>
        <v>18</v>
      </c>
      <c r="F61" s="476"/>
      <c r="G61" s="476"/>
      <c r="H61" s="476"/>
      <c r="I61" s="476"/>
      <c r="J61" s="476"/>
      <c r="K61" s="476"/>
      <c r="L61" s="476"/>
      <c r="M61" s="476"/>
      <c r="N61" s="476"/>
      <c r="O61" s="476"/>
      <c r="P61" s="476"/>
      <c r="Q61" s="476"/>
      <c r="R61" s="458">
        <f t="shared" si="31"/>
        <v>0</v>
      </c>
      <c r="S61" s="476"/>
      <c r="T61" s="476"/>
      <c r="U61" s="458">
        <f t="shared" si="32"/>
        <v>0</v>
      </c>
      <c r="V61" s="476"/>
      <c r="W61" s="476"/>
      <c r="X61" s="476">
        <v>18</v>
      </c>
      <c r="Y61" s="476"/>
      <c r="Z61" s="476"/>
      <c r="AA61" s="476"/>
      <c r="AB61" s="476"/>
      <c r="AC61" s="476"/>
      <c r="AD61" s="476"/>
      <c r="AE61" s="476"/>
      <c r="AF61" s="476"/>
      <c r="AG61" s="476"/>
      <c r="AH61" s="476"/>
      <c r="AI61" s="476"/>
      <c r="AJ61" s="458">
        <f t="shared" si="33"/>
        <v>18</v>
      </c>
      <c r="AK61" s="476"/>
      <c r="AL61" s="476"/>
      <c r="AM61" s="499">
        <f t="shared" si="34"/>
        <v>18</v>
      </c>
      <c r="AN61" s="470"/>
      <c r="AO61" s="470"/>
      <c r="AP61" s="470"/>
      <c r="AQ61" s="72">
        <f t="shared" si="35"/>
        <v>18</v>
      </c>
    </row>
    <row r="62" s="448" customFormat="1" ht="14" customHeight="1" spans="1:43">
      <c r="A62" s="482" t="s">
        <v>83</v>
      </c>
      <c r="B62" s="470">
        <v>2728</v>
      </c>
      <c r="C62" s="473" t="s">
        <v>168</v>
      </c>
      <c r="D62" s="474"/>
      <c r="E62" s="475">
        <f t="shared" si="30"/>
        <v>0</v>
      </c>
      <c r="F62" s="476"/>
      <c r="G62" s="476"/>
      <c r="H62" s="476"/>
      <c r="I62" s="476"/>
      <c r="J62" s="476"/>
      <c r="K62" s="476"/>
      <c r="L62" s="476"/>
      <c r="M62" s="476"/>
      <c r="N62" s="476"/>
      <c r="O62" s="476"/>
      <c r="P62" s="476"/>
      <c r="Q62" s="476"/>
      <c r="R62" s="458">
        <f t="shared" si="31"/>
        <v>0</v>
      </c>
      <c r="S62" s="476"/>
      <c r="T62" s="476"/>
      <c r="U62" s="458">
        <f t="shared" si="32"/>
        <v>0</v>
      </c>
      <c r="V62" s="476"/>
      <c r="W62" s="476"/>
      <c r="X62" s="476"/>
      <c r="Y62" s="476"/>
      <c r="Z62" s="476"/>
      <c r="AA62" s="476"/>
      <c r="AB62" s="476"/>
      <c r="AC62" s="476"/>
      <c r="AD62" s="476"/>
      <c r="AE62" s="476"/>
      <c r="AF62" s="476"/>
      <c r="AG62" s="476"/>
      <c r="AH62" s="476"/>
      <c r="AI62" s="476"/>
      <c r="AJ62" s="458">
        <f t="shared" si="33"/>
        <v>0</v>
      </c>
      <c r="AK62" s="476"/>
      <c r="AL62" s="476"/>
      <c r="AM62" s="499">
        <f t="shared" si="34"/>
        <v>0</v>
      </c>
      <c r="AN62" s="470"/>
      <c r="AO62" s="470"/>
      <c r="AP62" s="470"/>
      <c r="AQ62" s="72">
        <f t="shared" si="35"/>
        <v>0</v>
      </c>
    </row>
    <row r="63" s="448" customFormat="1" ht="14" customHeight="1" spans="1:43">
      <c r="A63" s="482" t="s">
        <v>219</v>
      </c>
      <c r="B63" s="470">
        <v>1125</v>
      </c>
      <c r="C63" s="477" t="s">
        <v>220</v>
      </c>
      <c r="D63" s="474"/>
      <c r="E63" s="475">
        <f t="shared" si="30"/>
        <v>0</v>
      </c>
      <c r="F63" s="476"/>
      <c r="G63" s="476"/>
      <c r="H63" s="476"/>
      <c r="I63" s="476"/>
      <c r="J63" s="476"/>
      <c r="K63" s="476"/>
      <c r="L63" s="476"/>
      <c r="M63" s="476"/>
      <c r="N63" s="476"/>
      <c r="O63" s="476"/>
      <c r="P63" s="476"/>
      <c r="Q63" s="476"/>
      <c r="R63" s="458">
        <f t="shared" si="31"/>
        <v>0</v>
      </c>
      <c r="S63" s="476"/>
      <c r="T63" s="476"/>
      <c r="U63" s="458">
        <f t="shared" si="32"/>
        <v>0</v>
      </c>
      <c r="V63" s="476"/>
      <c r="W63" s="476"/>
      <c r="X63" s="476"/>
      <c r="Y63" s="476"/>
      <c r="Z63" s="476"/>
      <c r="AA63" s="476"/>
      <c r="AB63" s="476"/>
      <c r="AC63" s="476"/>
      <c r="AD63" s="476"/>
      <c r="AE63" s="476"/>
      <c r="AF63" s="476"/>
      <c r="AG63" s="476"/>
      <c r="AH63" s="476"/>
      <c r="AI63" s="476"/>
      <c r="AJ63" s="458">
        <f t="shared" si="33"/>
        <v>0</v>
      </c>
      <c r="AK63" s="476"/>
      <c r="AL63" s="476"/>
      <c r="AM63" s="499">
        <f t="shared" si="34"/>
        <v>0</v>
      </c>
      <c r="AN63" s="470"/>
      <c r="AO63" s="470"/>
      <c r="AP63" s="470"/>
      <c r="AQ63" s="72">
        <f t="shared" si="35"/>
        <v>0</v>
      </c>
    </row>
    <row r="64" s="448" customFormat="1" ht="14" customHeight="1" spans="1:43">
      <c r="A64" s="482" t="s">
        <v>221</v>
      </c>
      <c r="B64" s="470">
        <v>434</v>
      </c>
      <c r="C64" s="478" t="s">
        <v>222</v>
      </c>
      <c r="D64" s="474">
        <f t="shared" ref="D64:AQ64" si="36">SUM(D65:D74)</f>
        <v>0</v>
      </c>
      <c r="E64" s="474">
        <f t="shared" si="36"/>
        <v>1038.35</v>
      </c>
      <c r="F64" s="474">
        <f t="shared" si="36"/>
        <v>714.38</v>
      </c>
      <c r="G64" s="474">
        <f t="shared" si="36"/>
        <v>0</v>
      </c>
      <c r="H64" s="474">
        <f t="shared" si="36"/>
        <v>0</v>
      </c>
      <c r="I64" s="474">
        <f t="shared" si="36"/>
        <v>0</v>
      </c>
      <c r="J64" s="474">
        <f t="shared" si="36"/>
        <v>22.94</v>
      </c>
      <c r="K64" s="474">
        <f t="shared" si="36"/>
        <v>1.98</v>
      </c>
      <c r="L64" s="474">
        <f t="shared" si="36"/>
        <v>1.51</v>
      </c>
      <c r="M64" s="474">
        <f t="shared" si="36"/>
        <v>0</v>
      </c>
      <c r="N64" s="474">
        <f t="shared" si="36"/>
        <v>0</v>
      </c>
      <c r="O64" s="474">
        <f t="shared" si="36"/>
        <v>0</v>
      </c>
      <c r="P64" s="474">
        <f t="shared" si="36"/>
        <v>0</v>
      </c>
      <c r="Q64" s="474">
        <f t="shared" si="36"/>
        <v>0</v>
      </c>
      <c r="R64" s="474">
        <f t="shared" si="36"/>
        <v>740.81</v>
      </c>
      <c r="S64" s="474">
        <f t="shared" si="36"/>
        <v>65.25</v>
      </c>
      <c r="T64" s="474">
        <f t="shared" si="36"/>
        <v>40</v>
      </c>
      <c r="U64" s="474">
        <f t="shared" si="36"/>
        <v>105.25</v>
      </c>
      <c r="V64" s="474">
        <f t="shared" si="36"/>
        <v>0</v>
      </c>
      <c r="W64" s="474">
        <f t="shared" si="36"/>
        <v>0</v>
      </c>
      <c r="X64" s="474">
        <f t="shared" si="36"/>
        <v>50</v>
      </c>
      <c r="Y64" s="474">
        <f t="shared" si="36"/>
        <v>130.29</v>
      </c>
      <c r="Z64" s="474">
        <f t="shared" si="36"/>
        <v>0</v>
      </c>
      <c r="AA64" s="474">
        <f t="shared" si="36"/>
        <v>0</v>
      </c>
      <c r="AB64" s="474">
        <f t="shared" si="36"/>
        <v>0</v>
      </c>
      <c r="AC64" s="474">
        <f t="shared" si="36"/>
        <v>0</v>
      </c>
      <c r="AD64" s="474">
        <f t="shared" si="36"/>
        <v>0</v>
      </c>
      <c r="AE64" s="474">
        <f t="shared" si="36"/>
        <v>0</v>
      </c>
      <c r="AF64" s="474">
        <f t="shared" si="36"/>
        <v>0</v>
      </c>
      <c r="AG64" s="474">
        <f t="shared" si="36"/>
        <v>0</v>
      </c>
      <c r="AH64" s="474">
        <f t="shared" si="36"/>
        <v>0</v>
      </c>
      <c r="AI64" s="474">
        <f t="shared" si="36"/>
        <v>0</v>
      </c>
      <c r="AJ64" s="474">
        <f t="shared" si="36"/>
        <v>180.29</v>
      </c>
      <c r="AK64" s="474">
        <f t="shared" si="36"/>
        <v>0</v>
      </c>
      <c r="AL64" s="474">
        <f t="shared" si="36"/>
        <v>12</v>
      </c>
      <c r="AM64" s="498">
        <f t="shared" si="36"/>
        <v>1038.35</v>
      </c>
      <c r="AN64" s="474">
        <f t="shared" si="36"/>
        <v>0</v>
      </c>
      <c r="AO64" s="474">
        <f t="shared" si="36"/>
        <v>0</v>
      </c>
      <c r="AP64" s="474">
        <f t="shared" si="36"/>
        <v>0</v>
      </c>
      <c r="AQ64" s="474">
        <f t="shared" si="36"/>
        <v>1038.35</v>
      </c>
    </row>
    <row r="65" s="448" customFormat="1" ht="14" customHeight="1" spans="1:43">
      <c r="A65" s="482" t="s">
        <v>87</v>
      </c>
      <c r="B65" s="470">
        <v>794</v>
      </c>
      <c r="C65" s="477" t="s">
        <v>150</v>
      </c>
      <c r="D65" s="474"/>
      <c r="E65" s="475">
        <f t="shared" ref="E65:E74" si="37">R65+U65+V65+AJ65+AL65</f>
        <v>858.06</v>
      </c>
      <c r="F65" s="476">
        <v>714.38</v>
      </c>
      <c r="G65" s="476"/>
      <c r="H65" s="476"/>
      <c r="I65" s="476"/>
      <c r="J65" s="476">
        <v>22.94</v>
      </c>
      <c r="K65" s="476">
        <v>1.98</v>
      </c>
      <c r="L65" s="476">
        <v>1.51</v>
      </c>
      <c r="M65" s="476"/>
      <c r="N65" s="476"/>
      <c r="O65" s="476"/>
      <c r="P65" s="476"/>
      <c r="Q65" s="476"/>
      <c r="R65" s="458">
        <f t="shared" ref="R65:R74" si="38">SUM(F65:Q65)</f>
        <v>740.81</v>
      </c>
      <c r="S65" s="476">
        <v>65.25</v>
      </c>
      <c r="T65" s="476">
        <v>40</v>
      </c>
      <c r="U65" s="458">
        <f t="shared" ref="U65:U74" si="39">SUM(S65:T65)</f>
        <v>105.25</v>
      </c>
      <c r="V65" s="476"/>
      <c r="W65" s="476"/>
      <c r="X65" s="476"/>
      <c r="Y65" s="476"/>
      <c r="Z65" s="476"/>
      <c r="AA65" s="476"/>
      <c r="AB65" s="476"/>
      <c r="AC65" s="476"/>
      <c r="AD65" s="476"/>
      <c r="AE65" s="476"/>
      <c r="AF65" s="476"/>
      <c r="AG65" s="476"/>
      <c r="AH65" s="476"/>
      <c r="AI65" s="476"/>
      <c r="AJ65" s="458">
        <f t="shared" ref="AJ65:AJ74" si="40">SUM(W65:AI65)</f>
        <v>0</v>
      </c>
      <c r="AK65" s="476"/>
      <c r="AL65" s="476">
        <v>12</v>
      </c>
      <c r="AM65" s="499">
        <f t="shared" ref="AM65:AM74" si="41">R65+U65+V65+AJ65+AL65</f>
        <v>858.06</v>
      </c>
      <c r="AN65" s="470"/>
      <c r="AO65" s="470"/>
      <c r="AP65" s="470"/>
      <c r="AQ65" s="72">
        <f t="shared" ref="AQ65:AQ74" si="42">AM65+AN65+AO65+AP65</f>
        <v>858.06</v>
      </c>
    </row>
    <row r="66" s="448" customFormat="1" ht="14" customHeight="1" spans="1:43">
      <c r="A66" s="482" t="s">
        <v>88</v>
      </c>
      <c r="B66" s="470"/>
      <c r="C66" s="471" t="s">
        <v>152</v>
      </c>
      <c r="D66" s="474"/>
      <c r="E66" s="475">
        <f t="shared" si="37"/>
        <v>0</v>
      </c>
      <c r="F66" s="476"/>
      <c r="G66" s="476"/>
      <c r="H66" s="476"/>
      <c r="I66" s="476"/>
      <c r="J66" s="476"/>
      <c r="K66" s="476"/>
      <c r="L66" s="476"/>
      <c r="M66" s="476"/>
      <c r="N66" s="476"/>
      <c r="O66" s="476"/>
      <c r="P66" s="476"/>
      <c r="Q66" s="476"/>
      <c r="R66" s="458">
        <f t="shared" si="38"/>
        <v>0</v>
      </c>
      <c r="S66" s="476"/>
      <c r="T66" s="476"/>
      <c r="U66" s="458">
        <f t="shared" si="39"/>
        <v>0</v>
      </c>
      <c r="V66" s="476"/>
      <c r="W66" s="476"/>
      <c r="X66" s="476"/>
      <c r="Y66" s="476"/>
      <c r="Z66" s="476"/>
      <c r="AA66" s="476"/>
      <c r="AB66" s="476"/>
      <c r="AC66" s="476"/>
      <c r="AD66" s="476"/>
      <c r="AE66" s="476"/>
      <c r="AF66" s="476"/>
      <c r="AG66" s="476"/>
      <c r="AH66" s="476"/>
      <c r="AI66" s="476"/>
      <c r="AJ66" s="458">
        <f t="shared" si="40"/>
        <v>0</v>
      </c>
      <c r="AK66" s="476"/>
      <c r="AL66" s="476"/>
      <c r="AM66" s="499">
        <f t="shared" si="41"/>
        <v>0</v>
      </c>
      <c r="AN66" s="470"/>
      <c r="AO66" s="470"/>
      <c r="AP66" s="470"/>
      <c r="AQ66" s="72">
        <f t="shared" si="42"/>
        <v>0</v>
      </c>
    </row>
    <row r="67" s="448" customFormat="1" ht="14" customHeight="1" spans="1:43">
      <c r="A67" s="482" t="s">
        <v>223</v>
      </c>
      <c r="B67" s="470">
        <v>6541</v>
      </c>
      <c r="C67" s="471" t="s">
        <v>154</v>
      </c>
      <c r="D67" s="474"/>
      <c r="E67" s="475">
        <f t="shared" si="37"/>
        <v>0</v>
      </c>
      <c r="F67" s="476"/>
      <c r="G67" s="476"/>
      <c r="H67" s="476"/>
      <c r="I67" s="476"/>
      <c r="J67" s="476"/>
      <c r="K67" s="476"/>
      <c r="L67" s="476"/>
      <c r="M67" s="476"/>
      <c r="N67" s="476"/>
      <c r="O67" s="476"/>
      <c r="P67" s="476"/>
      <c r="Q67" s="476"/>
      <c r="R67" s="458">
        <f t="shared" si="38"/>
        <v>0</v>
      </c>
      <c r="S67" s="476"/>
      <c r="T67" s="476"/>
      <c r="U67" s="458">
        <f t="shared" si="39"/>
        <v>0</v>
      </c>
      <c r="V67" s="476"/>
      <c r="W67" s="476"/>
      <c r="X67" s="476"/>
      <c r="Y67" s="476"/>
      <c r="Z67" s="476"/>
      <c r="AA67" s="476"/>
      <c r="AB67" s="476"/>
      <c r="AC67" s="476"/>
      <c r="AD67" s="476"/>
      <c r="AE67" s="476"/>
      <c r="AF67" s="476"/>
      <c r="AG67" s="476"/>
      <c r="AH67" s="476"/>
      <c r="AI67" s="476"/>
      <c r="AJ67" s="458">
        <f t="shared" si="40"/>
        <v>0</v>
      </c>
      <c r="AK67" s="476"/>
      <c r="AL67" s="476"/>
      <c r="AM67" s="499">
        <f t="shared" si="41"/>
        <v>0</v>
      </c>
      <c r="AN67" s="470"/>
      <c r="AO67" s="470"/>
      <c r="AP67" s="470"/>
      <c r="AQ67" s="72">
        <f t="shared" si="42"/>
        <v>0</v>
      </c>
    </row>
    <row r="68" s="448" customFormat="1" ht="14" customHeight="1" spans="1:43">
      <c r="A68" s="500" t="s">
        <v>89</v>
      </c>
      <c r="B68" s="479">
        <f>SUM(B69:B72)</f>
        <v>61612</v>
      </c>
      <c r="C68" s="471" t="s">
        <v>224</v>
      </c>
      <c r="D68" s="474"/>
      <c r="E68" s="475">
        <f t="shared" si="37"/>
        <v>0</v>
      </c>
      <c r="F68" s="476"/>
      <c r="G68" s="476"/>
      <c r="H68" s="476"/>
      <c r="I68" s="476"/>
      <c r="J68" s="476"/>
      <c r="K68" s="476"/>
      <c r="L68" s="476"/>
      <c r="M68" s="476"/>
      <c r="N68" s="476"/>
      <c r="O68" s="476"/>
      <c r="P68" s="476"/>
      <c r="Q68" s="476"/>
      <c r="R68" s="458">
        <f t="shared" si="38"/>
        <v>0</v>
      </c>
      <c r="S68" s="476"/>
      <c r="T68" s="476"/>
      <c r="U68" s="458">
        <f t="shared" si="39"/>
        <v>0</v>
      </c>
      <c r="V68" s="476"/>
      <c r="W68" s="476"/>
      <c r="X68" s="476"/>
      <c r="Y68" s="476"/>
      <c r="Z68" s="476"/>
      <c r="AA68" s="476"/>
      <c r="AB68" s="476"/>
      <c r="AC68" s="476"/>
      <c r="AD68" s="476"/>
      <c r="AE68" s="476"/>
      <c r="AF68" s="476"/>
      <c r="AG68" s="476"/>
      <c r="AH68" s="476"/>
      <c r="AI68" s="476"/>
      <c r="AJ68" s="458">
        <f t="shared" si="40"/>
        <v>0</v>
      </c>
      <c r="AK68" s="476"/>
      <c r="AL68" s="476"/>
      <c r="AM68" s="499">
        <f t="shared" si="41"/>
        <v>0</v>
      </c>
      <c r="AN68" s="470"/>
      <c r="AO68" s="470"/>
      <c r="AP68" s="470"/>
      <c r="AQ68" s="72">
        <f t="shared" si="42"/>
        <v>0</v>
      </c>
    </row>
    <row r="69" s="448" customFormat="1" ht="14" customHeight="1" spans="1:43">
      <c r="A69" s="501" t="s">
        <v>225</v>
      </c>
      <c r="B69" s="470"/>
      <c r="C69" s="471" t="s">
        <v>226</v>
      </c>
      <c r="D69" s="474"/>
      <c r="E69" s="475">
        <f t="shared" si="37"/>
        <v>0</v>
      </c>
      <c r="F69" s="476"/>
      <c r="G69" s="476"/>
      <c r="H69" s="476"/>
      <c r="I69" s="476"/>
      <c r="J69" s="476"/>
      <c r="K69" s="476"/>
      <c r="L69" s="476"/>
      <c r="M69" s="476"/>
      <c r="N69" s="476"/>
      <c r="O69" s="476"/>
      <c r="P69" s="476"/>
      <c r="Q69" s="476"/>
      <c r="R69" s="458">
        <f t="shared" si="38"/>
        <v>0</v>
      </c>
      <c r="S69" s="476"/>
      <c r="T69" s="476"/>
      <c r="U69" s="458">
        <f t="shared" si="39"/>
        <v>0</v>
      </c>
      <c r="V69" s="476"/>
      <c r="W69" s="476"/>
      <c r="X69" s="476"/>
      <c r="Y69" s="476"/>
      <c r="Z69" s="476"/>
      <c r="AA69" s="476"/>
      <c r="AB69" s="476"/>
      <c r="AC69" s="476"/>
      <c r="AD69" s="476"/>
      <c r="AE69" s="476"/>
      <c r="AF69" s="476"/>
      <c r="AG69" s="476"/>
      <c r="AH69" s="476"/>
      <c r="AI69" s="476"/>
      <c r="AJ69" s="458">
        <f t="shared" si="40"/>
        <v>0</v>
      </c>
      <c r="AK69" s="476"/>
      <c r="AL69" s="476"/>
      <c r="AM69" s="499">
        <f t="shared" si="41"/>
        <v>0</v>
      </c>
      <c r="AN69" s="470"/>
      <c r="AO69" s="470"/>
      <c r="AP69" s="470"/>
      <c r="AQ69" s="72">
        <f t="shared" si="42"/>
        <v>0</v>
      </c>
    </row>
    <row r="70" s="448" customFormat="1" ht="14" customHeight="1" spans="1:43">
      <c r="A70" s="501" t="s">
        <v>227</v>
      </c>
      <c r="B70" s="470"/>
      <c r="C70" s="471" t="s">
        <v>228</v>
      </c>
      <c r="D70" s="474"/>
      <c r="E70" s="475">
        <f t="shared" si="37"/>
        <v>0</v>
      </c>
      <c r="F70" s="476"/>
      <c r="G70" s="476"/>
      <c r="H70" s="476"/>
      <c r="I70" s="476"/>
      <c r="J70" s="476"/>
      <c r="K70" s="476"/>
      <c r="L70" s="476"/>
      <c r="M70" s="476"/>
      <c r="N70" s="476"/>
      <c r="O70" s="476"/>
      <c r="P70" s="476"/>
      <c r="Q70" s="476"/>
      <c r="R70" s="458">
        <f t="shared" si="38"/>
        <v>0</v>
      </c>
      <c r="S70" s="476"/>
      <c r="T70" s="476"/>
      <c r="U70" s="458">
        <f t="shared" si="39"/>
        <v>0</v>
      </c>
      <c r="V70" s="476"/>
      <c r="W70" s="476"/>
      <c r="X70" s="476"/>
      <c r="Y70" s="476"/>
      <c r="Z70" s="476"/>
      <c r="AA70" s="476"/>
      <c r="AB70" s="476"/>
      <c r="AC70" s="476"/>
      <c r="AD70" s="476"/>
      <c r="AE70" s="476"/>
      <c r="AF70" s="476"/>
      <c r="AG70" s="476"/>
      <c r="AH70" s="476"/>
      <c r="AI70" s="476"/>
      <c r="AJ70" s="458">
        <f t="shared" si="40"/>
        <v>0</v>
      </c>
      <c r="AK70" s="476"/>
      <c r="AL70" s="476"/>
      <c r="AM70" s="499">
        <f t="shared" si="41"/>
        <v>0</v>
      </c>
      <c r="AN70" s="470"/>
      <c r="AO70" s="470"/>
      <c r="AP70" s="470"/>
      <c r="AQ70" s="72">
        <f t="shared" si="42"/>
        <v>0</v>
      </c>
    </row>
    <row r="71" s="448" customFormat="1" ht="14" customHeight="1" spans="1:43">
      <c r="A71" s="501" t="s">
        <v>229</v>
      </c>
      <c r="B71" s="470">
        <v>61612</v>
      </c>
      <c r="C71" s="473" t="s">
        <v>230</v>
      </c>
      <c r="D71" s="474"/>
      <c r="E71" s="475">
        <f t="shared" si="37"/>
        <v>90.53</v>
      </c>
      <c r="F71" s="476"/>
      <c r="G71" s="476"/>
      <c r="H71" s="476"/>
      <c r="I71" s="476"/>
      <c r="J71" s="476"/>
      <c r="K71" s="476"/>
      <c r="L71" s="476"/>
      <c r="M71" s="476"/>
      <c r="N71" s="476"/>
      <c r="O71" s="476"/>
      <c r="P71" s="476"/>
      <c r="Q71" s="476"/>
      <c r="R71" s="458">
        <f t="shared" si="38"/>
        <v>0</v>
      </c>
      <c r="S71" s="476"/>
      <c r="T71" s="476"/>
      <c r="U71" s="458">
        <f t="shared" si="39"/>
        <v>0</v>
      </c>
      <c r="V71" s="476"/>
      <c r="W71" s="476"/>
      <c r="X71" s="476"/>
      <c r="Y71" s="476">
        <v>90.53</v>
      </c>
      <c r="Z71" s="476"/>
      <c r="AA71" s="476"/>
      <c r="AB71" s="476"/>
      <c r="AC71" s="476"/>
      <c r="AD71" s="476"/>
      <c r="AE71" s="476"/>
      <c r="AF71" s="476"/>
      <c r="AG71" s="476"/>
      <c r="AH71" s="476"/>
      <c r="AI71" s="476"/>
      <c r="AJ71" s="458">
        <f t="shared" si="40"/>
        <v>90.53</v>
      </c>
      <c r="AK71" s="476"/>
      <c r="AL71" s="476"/>
      <c r="AM71" s="499">
        <f t="shared" si="41"/>
        <v>90.53</v>
      </c>
      <c r="AN71" s="470"/>
      <c r="AO71" s="470"/>
      <c r="AP71" s="470"/>
      <c r="AQ71" s="72">
        <f t="shared" si="42"/>
        <v>90.53</v>
      </c>
    </row>
    <row r="72" s="448" customFormat="1" ht="14" customHeight="1" spans="1:43">
      <c r="A72" s="501"/>
      <c r="B72" s="470"/>
      <c r="C72" s="477" t="s">
        <v>231</v>
      </c>
      <c r="D72" s="474"/>
      <c r="E72" s="475">
        <f t="shared" si="37"/>
        <v>50</v>
      </c>
      <c r="F72" s="476"/>
      <c r="G72" s="476"/>
      <c r="H72" s="476"/>
      <c r="I72" s="476"/>
      <c r="J72" s="476"/>
      <c r="K72" s="476"/>
      <c r="L72" s="476"/>
      <c r="M72" s="476"/>
      <c r="N72" s="476"/>
      <c r="O72" s="476"/>
      <c r="P72" s="476"/>
      <c r="Q72" s="476"/>
      <c r="R72" s="458">
        <f t="shared" si="38"/>
        <v>0</v>
      </c>
      <c r="S72" s="476"/>
      <c r="T72" s="476"/>
      <c r="U72" s="458">
        <f t="shared" si="39"/>
        <v>0</v>
      </c>
      <c r="V72" s="476"/>
      <c r="W72" s="476"/>
      <c r="X72" s="476">
        <v>50</v>
      </c>
      <c r="Y72" s="476"/>
      <c r="Z72" s="476"/>
      <c r="AA72" s="476"/>
      <c r="AB72" s="476"/>
      <c r="AC72" s="476"/>
      <c r="AD72" s="476"/>
      <c r="AE72" s="476"/>
      <c r="AF72" s="476"/>
      <c r="AG72" s="476"/>
      <c r="AH72" s="476"/>
      <c r="AI72" s="476"/>
      <c r="AJ72" s="458">
        <f t="shared" si="40"/>
        <v>50</v>
      </c>
      <c r="AK72" s="476"/>
      <c r="AL72" s="476"/>
      <c r="AM72" s="499">
        <f t="shared" si="41"/>
        <v>50</v>
      </c>
      <c r="AN72" s="470"/>
      <c r="AO72" s="470"/>
      <c r="AP72" s="470"/>
      <c r="AQ72" s="72">
        <f t="shared" si="42"/>
        <v>50</v>
      </c>
    </row>
    <row r="73" s="448" customFormat="1" ht="14" customHeight="1" spans="1:43">
      <c r="A73" s="500" t="s">
        <v>90</v>
      </c>
      <c r="B73" s="479">
        <v>10395</v>
      </c>
      <c r="C73" s="477" t="s">
        <v>168</v>
      </c>
      <c r="D73" s="474"/>
      <c r="E73" s="475">
        <f t="shared" si="37"/>
        <v>0</v>
      </c>
      <c r="F73" s="476"/>
      <c r="G73" s="476"/>
      <c r="H73" s="476"/>
      <c r="I73" s="476"/>
      <c r="J73" s="476"/>
      <c r="K73" s="476"/>
      <c r="L73" s="476"/>
      <c r="M73" s="476"/>
      <c r="N73" s="476"/>
      <c r="O73" s="476"/>
      <c r="P73" s="476"/>
      <c r="Q73" s="476"/>
      <c r="R73" s="458">
        <f t="shared" si="38"/>
        <v>0</v>
      </c>
      <c r="S73" s="476"/>
      <c r="T73" s="476"/>
      <c r="U73" s="458">
        <f t="shared" si="39"/>
        <v>0</v>
      </c>
      <c r="V73" s="476"/>
      <c r="W73" s="476"/>
      <c r="X73" s="476"/>
      <c r="Y73" s="476"/>
      <c r="Z73" s="476"/>
      <c r="AA73" s="476"/>
      <c r="AB73" s="476"/>
      <c r="AC73" s="476"/>
      <c r="AD73" s="476"/>
      <c r="AE73" s="476"/>
      <c r="AF73" s="476"/>
      <c r="AG73" s="476"/>
      <c r="AH73" s="476"/>
      <c r="AI73" s="476"/>
      <c r="AJ73" s="458">
        <f t="shared" si="40"/>
        <v>0</v>
      </c>
      <c r="AK73" s="476"/>
      <c r="AL73" s="476"/>
      <c r="AM73" s="499">
        <f t="shared" si="41"/>
        <v>0</v>
      </c>
      <c r="AN73" s="470"/>
      <c r="AO73" s="470"/>
      <c r="AP73" s="470"/>
      <c r="AQ73" s="72">
        <f t="shared" si="42"/>
        <v>0</v>
      </c>
    </row>
    <row r="74" s="448" customFormat="1" ht="14" customHeight="1" spans="1:43">
      <c r="A74" s="502" t="s">
        <v>232</v>
      </c>
      <c r="B74" s="503"/>
      <c r="C74" s="477" t="s">
        <v>233</v>
      </c>
      <c r="D74" s="474"/>
      <c r="E74" s="475">
        <f t="shared" si="37"/>
        <v>39.76</v>
      </c>
      <c r="F74" s="476"/>
      <c r="G74" s="476"/>
      <c r="H74" s="476"/>
      <c r="I74" s="476"/>
      <c r="J74" s="476"/>
      <c r="K74" s="476"/>
      <c r="L74" s="476"/>
      <c r="M74" s="476"/>
      <c r="N74" s="476"/>
      <c r="O74" s="476"/>
      <c r="P74" s="476"/>
      <c r="Q74" s="476"/>
      <c r="R74" s="458">
        <f t="shared" si="38"/>
        <v>0</v>
      </c>
      <c r="S74" s="476"/>
      <c r="T74" s="476"/>
      <c r="U74" s="458">
        <f t="shared" si="39"/>
        <v>0</v>
      </c>
      <c r="V74" s="476"/>
      <c r="W74" s="476"/>
      <c r="X74" s="476"/>
      <c r="Y74" s="476">
        <v>39.76</v>
      </c>
      <c r="Z74" s="476"/>
      <c r="AA74" s="476"/>
      <c r="AB74" s="476"/>
      <c r="AC74" s="476"/>
      <c r="AD74" s="476"/>
      <c r="AE74" s="476"/>
      <c r="AF74" s="476"/>
      <c r="AG74" s="476"/>
      <c r="AH74" s="476"/>
      <c r="AI74" s="476"/>
      <c r="AJ74" s="458">
        <f t="shared" si="40"/>
        <v>39.76</v>
      </c>
      <c r="AK74" s="476"/>
      <c r="AL74" s="476"/>
      <c r="AM74" s="499">
        <f t="shared" si="41"/>
        <v>39.76</v>
      </c>
      <c r="AN74" s="470"/>
      <c r="AO74" s="470"/>
      <c r="AP74" s="470"/>
      <c r="AQ74" s="72">
        <f t="shared" si="42"/>
        <v>39.76</v>
      </c>
    </row>
    <row r="75" s="448" customFormat="1" ht="14" customHeight="1" spans="1:43">
      <c r="A75" s="456" t="s">
        <v>234</v>
      </c>
      <c r="B75" s="479">
        <f>B46+B50+B68+B73+B74</f>
        <v>223492</v>
      </c>
      <c r="C75" s="473" t="s">
        <v>235</v>
      </c>
      <c r="D75" s="474">
        <f t="shared" ref="D75:AQ75" si="43">SUM(D76:D86)</f>
        <v>0</v>
      </c>
      <c r="E75" s="474">
        <f t="shared" si="43"/>
        <v>820</v>
      </c>
      <c r="F75" s="474">
        <f t="shared" si="43"/>
        <v>0</v>
      </c>
      <c r="G75" s="474">
        <f t="shared" si="43"/>
        <v>0</v>
      </c>
      <c r="H75" s="474">
        <f t="shared" si="43"/>
        <v>0</v>
      </c>
      <c r="I75" s="474">
        <f t="shared" si="43"/>
        <v>0</v>
      </c>
      <c r="J75" s="474">
        <f t="shared" si="43"/>
        <v>0</v>
      </c>
      <c r="K75" s="474">
        <f t="shared" si="43"/>
        <v>0</v>
      </c>
      <c r="L75" s="474">
        <f t="shared" si="43"/>
        <v>0</v>
      </c>
      <c r="M75" s="474">
        <f t="shared" si="43"/>
        <v>0</v>
      </c>
      <c r="N75" s="474">
        <f t="shared" si="43"/>
        <v>0</v>
      </c>
      <c r="O75" s="474">
        <f t="shared" si="43"/>
        <v>0</v>
      </c>
      <c r="P75" s="474">
        <f t="shared" si="43"/>
        <v>0</v>
      </c>
      <c r="Q75" s="474">
        <f t="shared" si="43"/>
        <v>0</v>
      </c>
      <c r="R75" s="474">
        <f t="shared" si="43"/>
        <v>0</v>
      </c>
      <c r="S75" s="474">
        <f t="shared" si="43"/>
        <v>0</v>
      </c>
      <c r="T75" s="474">
        <f t="shared" si="43"/>
        <v>0</v>
      </c>
      <c r="U75" s="474">
        <f t="shared" si="43"/>
        <v>0</v>
      </c>
      <c r="V75" s="474">
        <f t="shared" si="43"/>
        <v>0</v>
      </c>
      <c r="W75" s="474">
        <f t="shared" si="43"/>
        <v>0</v>
      </c>
      <c r="X75" s="474">
        <f t="shared" si="43"/>
        <v>0</v>
      </c>
      <c r="Y75" s="474">
        <f t="shared" si="43"/>
        <v>820</v>
      </c>
      <c r="Z75" s="474">
        <f t="shared" si="43"/>
        <v>0</v>
      </c>
      <c r="AA75" s="474">
        <f t="shared" si="43"/>
        <v>0</v>
      </c>
      <c r="AB75" s="474">
        <f t="shared" si="43"/>
        <v>0</v>
      </c>
      <c r="AC75" s="474">
        <f t="shared" si="43"/>
        <v>0</v>
      </c>
      <c r="AD75" s="474">
        <f t="shared" si="43"/>
        <v>0</v>
      </c>
      <c r="AE75" s="474">
        <f t="shared" si="43"/>
        <v>0</v>
      </c>
      <c r="AF75" s="474">
        <f t="shared" si="43"/>
        <v>0</v>
      </c>
      <c r="AG75" s="474">
        <f t="shared" si="43"/>
        <v>0</v>
      </c>
      <c r="AH75" s="474">
        <f t="shared" si="43"/>
        <v>0</v>
      </c>
      <c r="AI75" s="474">
        <f t="shared" si="43"/>
        <v>0</v>
      </c>
      <c r="AJ75" s="474">
        <f t="shared" si="43"/>
        <v>820</v>
      </c>
      <c r="AK75" s="474">
        <f t="shared" si="43"/>
        <v>0</v>
      </c>
      <c r="AL75" s="474">
        <f t="shared" si="43"/>
        <v>0</v>
      </c>
      <c r="AM75" s="498">
        <f t="shared" si="43"/>
        <v>820</v>
      </c>
      <c r="AN75" s="474">
        <f t="shared" si="43"/>
        <v>0</v>
      </c>
      <c r="AO75" s="474">
        <f t="shared" si="43"/>
        <v>0</v>
      </c>
      <c r="AP75" s="474">
        <f t="shared" si="43"/>
        <v>0</v>
      </c>
      <c r="AQ75" s="474">
        <f t="shared" si="43"/>
        <v>820</v>
      </c>
    </row>
    <row r="76" s="448" customFormat="1" ht="14" customHeight="1" spans="1:43">
      <c r="A76" s="500" t="s">
        <v>236</v>
      </c>
      <c r="B76" s="479">
        <v>13053</v>
      </c>
      <c r="C76" s="473" t="s">
        <v>150</v>
      </c>
      <c r="D76" s="474"/>
      <c r="E76" s="475">
        <f t="shared" ref="E76:E86" si="44">R76+U76+V76+AJ76+AL76</f>
        <v>0</v>
      </c>
      <c r="F76" s="476"/>
      <c r="G76" s="476"/>
      <c r="H76" s="476"/>
      <c r="I76" s="476"/>
      <c r="J76" s="476"/>
      <c r="K76" s="476"/>
      <c r="L76" s="476"/>
      <c r="M76" s="476"/>
      <c r="N76" s="476"/>
      <c r="O76" s="476"/>
      <c r="P76" s="476"/>
      <c r="Q76" s="476"/>
      <c r="R76" s="458">
        <f t="shared" ref="R76:R86" si="45">SUM(F76:Q76)</f>
        <v>0</v>
      </c>
      <c r="S76" s="476"/>
      <c r="T76" s="476"/>
      <c r="U76" s="458">
        <f t="shared" ref="U76:U86" si="46">SUM(S76:T76)</f>
        <v>0</v>
      </c>
      <c r="V76" s="476"/>
      <c r="W76" s="476"/>
      <c r="X76" s="476"/>
      <c r="Y76" s="476"/>
      <c r="Z76" s="476"/>
      <c r="AA76" s="476"/>
      <c r="AB76" s="476"/>
      <c r="AC76" s="476"/>
      <c r="AD76" s="476"/>
      <c r="AE76" s="476"/>
      <c r="AF76" s="476"/>
      <c r="AG76" s="476"/>
      <c r="AH76" s="476"/>
      <c r="AI76" s="476"/>
      <c r="AJ76" s="458">
        <f t="shared" ref="AJ76:AJ86" si="47">SUM(W76:AI76)</f>
        <v>0</v>
      </c>
      <c r="AK76" s="476"/>
      <c r="AL76" s="476"/>
      <c r="AM76" s="499">
        <f t="shared" ref="AM76:AM86" si="48">R76+U76+V76+AJ76+AL76</f>
        <v>0</v>
      </c>
      <c r="AN76" s="470"/>
      <c r="AO76" s="470"/>
      <c r="AP76" s="470"/>
      <c r="AQ76" s="72">
        <f t="shared" ref="AQ76:AQ86" si="49">AM76+AN76+AO76+AP76</f>
        <v>0</v>
      </c>
    </row>
    <row r="77" s="448" customFormat="1" ht="14" customHeight="1" spans="1:43">
      <c r="A77" s="500" t="s">
        <v>237</v>
      </c>
      <c r="B77" s="479">
        <f>SUM(B78:B79)</f>
        <v>0</v>
      </c>
      <c r="C77" s="473" t="s">
        <v>152</v>
      </c>
      <c r="D77" s="474"/>
      <c r="E77" s="475">
        <f t="shared" si="44"/>
        <v>0</v>
      </c>
      <c r="F77" s="476"/>
      <c r="G77" s="476"/>
      <c r="H77" s="476"/>
      <c r="I77" s="476"/>
      <c r="J77" s="476"/>
      <c r="K77" s="476"/>
      <c r="L77" s="476"/>
      <c r="M77" s="476"/>
      <c r="N77" s="476"/>
      <c r="O77" s="476"/>
      <c r="P77" s="476"/>
      <c r="Q77" s="476"/>
      <c r="R77" s="458">
        <f t="shared" si="45"/>
        <v>0</v>
      </c>
      <c r="S77" s="476"/>
      <c r="T77" s="476"/>
      <c r="U77" s="458">
        <f t="shared" si="46"/>
        <v>0</v>
      </c>
      <c r="V77" s="476"/>
      <c r="W77" s="476"/>
      <c r="X77" s="476"/>
      <c r="Y77" s="476"/>
      <c r="Z77" s="476"/>
      <c r="AA77" s="476"/>
      <c r="AB77" s="476"/>
      <c r="AC77" s="476"/>
      <c r="AD77" s="476"/>
      <c r="AE77" s="476"/>
      <c r="AF77" s="476"/>
      <c r="AG77" s="476"/>
      <c r="AH77" s="476"/>
      <c r="AI77" s="476"/>
      <c r="AJ77" s="458">
        <f t="shared" si="47"/>
        <v>0</v>
      </c>
      <c r="AK77" s="476"/>
      <c r="AL77" s="476"/>
      <c r="AM77" s="499">
        <f t="shared" si="48"/>
        <v>0</v>
      </c>
      <c r="AN77" s="470"/>
      <c r="AO77" s="470"/>
      <c r="AP77" s="470"/>
      <c r="AQ77" s="72">
        <f t="shared" si="49"/>
        <v>0</v>
      </c>
    </row>
    <row r="78" s="448" customFormat="1" ht="14" customHeight="1" spans="1:43">
      <c r="A78" s="504" t="s">
        <v>238</v>
      </c>
      <c r="B78" s="476"/>
      <c r="C78" s="477" t="s">
        <v>154</v>
      </c>
      <c r="D78" s="474"/>
      <c r="E78" s="475">
        <f t="shared" si="44"/>
        <v>0</v>
      </c>
      <c r="F78" s="476"/>
      <c r="G78" s="476"/>
      <c r="H78" s="476"/>
      <c r="I78" s="476"/>
      <c r="J78" s="476"/>
      <c r="K78" s="476"/>
      <c r="L78" s="476"/>
      <c r="M78" s="476"/>
      <c r="N78" s="476"/>
      <c r="O78" s="476"/>
      <c r="P78" s="476"/>
      <c r="Q78" s="476"/>
      <c r="R78" s="458">
        <f t="shared" si="45"/>
        <v>0</v>
      </c>
      <c r="S78" s="476"/>
      <c r="T78" s="476"/>
      <c r="U78" s="458">
        <f t="shared" si="46"/>
        <v>0</v>
      </c>
      <c r="V78" s="476"/>
      <c r="W78" s="476"/>
      <c r="X78" s="476"/>
      <c r="Y78" s="476"/>
      <c r="Z78" s="476"/>
      <c r="AA78" s="476"/>
      <c r="AB78" s="476"/>
      <c r="AC78" s="476"/>
      <c r="AD78" s="476"/>
      <c r="AE78" s="476"/>
      <c r="AF78" s="476"/>
      <c r="AG78" s="476"/>
      <c r="AH78" s="476"/>
      <c r="AI78" s="476"/>
      <c r="AJ78" s="458">
        <f t="shared" si="47"/>
        <v>0</v>
      </c>
      <c r="AK78" s="476"/>
      <c r="AL78" s="476"/>
      <c r="AM78" s="499">
        <f t="shared" si="48"/>
        <v>0</v>
      </c>
      <c r="AN78" s="470"/>
      <c r="AO78" s="470"/>
      <c r="AP78" s="470"/>
      <c r="AQ78" s="72">
        <f t="shared" si="49"/>
        <v>0</v>
      </c>
    </row>
    <row r="79" s="448" customFormat="1" ht="14" customHeight="1" spans="1:43">
      <c r="A79" s="504" t="s">
        <v>239</v>
      </c>
      <c r="B79" s="476"/>
      <c r="C79" s="477" t="s">
        <v>240</v>
      </c>
      <c r="D79" s="474"/>
      <c r="E79" s="475">
        <f t="shared" si="44"/>
        <v>0</v>
      </c>
      <c r="F79" s="476"/>
      <c r="G79" s="476"/>
      <c r="H79" s="476"/>
      <c r="I79" s="476"/>
      <c r="J79" s="476"/>
      <c r="K79" s="476"/>
      <c r="L79" s="476"/>
      <c r="M79" s="476"/>
      <c r="N79" s="476"/>
      <c r="O79" s="476"/>
      <c r="P79" s="476"/>
      <c r="Q79" s="476"/>
      <c r="R79" s="458">
        <f t="shared" si="45"/>
        <v>0</v>
      </c>
      <c r="S79" s="476"/>
      <c r="T79" s="476"/>
      <c r="U79" s="458">
        <f t="shared" si="46"/>
        <v>0</v>
      </c>
      <c r="V79" s="476"/>
      <c r="W79" s="476"/>
      <c r="X79" s="476"/>
      <c r="Y79" s="476"/>
      <c r="Z79" s="476"/>
      <c r="AA79" s="476"/>
      <c r="AB79" s="476"/>
      <c r="AC79" s="476"/>
      <c r="AD79" s="476"/>
      <c r="AE79" s="476"/>
      <c r="AF79" s="476"/>
      <c r="AG79" s="476"/>
      <c r="AH79" s="476"/>
      <c r="AI79" s="476"/>
      <c r="AJ79" s="458">
        <f t="shared" si="47"/>
        <v>0</v>
      </c>
      <c r="AK79" s="476"/>
      <c r="AL79" s="476"/>
      <c r="AM79" s="499">
        <f t="shared" si="48"/>
        <v>0</v>
      </c>
      <c r="AN79" s="470"/>
      <c r="AO79" s="470"/>
      <c r="AP79" s="470"/>
      <c r="AQ79" s="72">
        <f t="shared" si="49"/>
        <v>0</v>
      </c>
    </row>
    <row r="80" s="448" customFormat="1" ht="14" customHeight="1" spans="1:43">
      <c r="A80" s="502"/>
      <c r="B80" s="503"/>
      <c r="C80" s="477" t="s">
        <v>241</v>
      </c>
      <c r="D80" s="474"/>
      <c r="E80" s="475">
        <f t="shared" si="44"/>
        <v>0</v>
      </c>
      <c r="F80" s="476"/>
      <c r="G80" s="476"/>
      <c r="H80" s="476"/>
      <c r="I80" s="476"/>
      <c r="J80" s="476"/>
      <c r="K80" s="476"/>
      <c r="L80" s="476"/>
      <c r="M80" s="476"/>
      <c r="N80" s="476"/>
      <c r="O80" s="476"/>
      <c r="P80" s="476"/>
      <c r="Q80" s="476"/>
      <c r="R80" s="458">
        <f t="shared" si="45"/>
        <v>0</v>
      </c>
      <c r="S80" s="476"/>
      <c r="T80" s="476"/>
      <c r="U80" s="458">
        <f t="shared" si="46"/>
        <v>0</v>
      </c>
      <c r="V80" s="476"/>
      <c r="W80" s="476"/>
      <c r="X80" s="476"/>
      <c r="Y80" s="476"/>
      <c r="Z80" s="476"/>
      <c r="AA80" s="476"/>
      <c r="AB80" s="476"/>
      <c r="AC80" s="476"/>
      <c r="AD80" s="476"/>
      <c r="AE80" s="476"/>
      <c r="AF80" s="476"/>
      <c r="AG80" s="476"/>
      <c r="AH80" s="476"/>
      <c r="AI80" s="476"/>
      <c r="AJ80" s="458">
        <f t="shared" si="47"/>
        <v>0</v>
      </c>
      <c r="AK80" s="476"/>
      <c r="AL80" s="476"/>
      <c r="AM80" s="499">
        <f t="shared" si="48"/>
        <v>0</v>
      </c>
      <c r="AN80" s="470"/>
      <c r="AO80" s="470"/>
      <c r="AP80" s="470"/>
      <c r="AQ80" s="72">
        <f t="shared" si="49"/>
        <v>0</v>
      </c>
    </row>
    <row r="81" s="448" customFormat="1" ht="14" customHeight="1" spans="1:43">
      <c r="A81" s="502"/>
      <c r="B81" s="503"/>
      <c r="C81" s="471" t="s">
        <v>242</v>
      </c>
      <c r="D81" s="474"/>
      <c r="E81" s="475">
        <f t="shared" si="44"/>
        <v>0</v>
      </c>
      <c r="F81" s="476"/>
      <c r="G81" s="476"/>
      <c r="H81" s="476"/>
      <c r="I81" s="476"/>
      <c r="J81" s="476"/>
      <c r="K81" s="476"/>
      <c r="L81" s="476"/>
      <c r="M81" s="476"/>
      <c r="N81" s="476"/>
      <c r="O81" s="476"/>
      <c r="P81" s="476"/>
      <c r="Q81" s="476"/>
      <c r="R81" s="458">
        <f t="shared" si="45"/>
        <v>0</v>
      </c>
      <c r="S81" s="476"/>
      <c r="T81" s="476"/>
      <c r="U81" s="458">
        <f t="shared" si="46"/>
        <v>0</v>
      </c>
      <c r="V81" s="476"/>
      <c r="W81" s="476"/>
      <c r="X81" s="476"/>
      <c r="Y81" s="476"/>
      <c r="Z81" s="476"/>
      <c r="AA81" s="476"/>
      <c r="AB81" s="476"/>
      <c r="AC81" s="476"/>
      <c r="AD81" s="476"/>
      <c r="AE81" s="476"/>
      <c r="AF81" s="476"/>
      <c r="AG81" s="476"/>
      <c r="AH81" s="476"/>
      <c r="AI81" s="476"/>
      <c r="AJ81" s="458">
        <f t="shared" si="47"/>
        <v>0</v>
      </c>
      <c r="AK81" s="476"/>
      <c r="AL81" s="476"/>
      <c r="AM81" s="499">
        <f t="shared" si="48"/>
        <v>0</v>
      </c>
      <c r="AN81" s="470"/>
      <c r="AO81" s="470"/>
      <c r="AP81" s="470"/>
      <c r="AQ81" s="72">
        <f t="shared" si="49"/>
        <v>0</v>
      </c>
    </row>
    <row r="82" s="448" customFormat="1" ht="14" customHeight="1" spans="1:43">
      <c r="A82" s="500"/>
      <c r="B82" s="470"/>
      <c r="C82" s="473" t="s">
        <v>243</v>
      </c>
      <c r="D82" s="474"/>
      <c r="E82" s="475">
        <f t="shared" si="44"/>
        <v>0</v>
      </c>
      <c r="F82" s="476"/>
      <c r="G82" s="476"/>
      <c r="H82" s="476"/>
      <c r="I82" s="476"/>
      <c r="J82" s="476"/>
      <c r="K82" s="476"/>
      <c r="L82" s="476"/>
      <c r="M82" s="476"/>
      <c r="N82" s="476"/>
      <c r="O82" s="476"/>
      <c r="P82" s="476"/>
      <c r="Q82" s="476"/>
      <c r="R82" s="458">
        <f t="shared" si="45"/>
        <v>0</v>
      </c>
      <c r="S82" s="476"/>
      <c r="T82" s="476"/>
      <c r="U82" s="458">
        <f t="shared" si="46"/>
        <v>0</v>
      </c>
      <c r="V82" s="476"/>
      <c r="W82" s="476"/>
      <c r="X82" s="476"/>
      <c r="Y82" s="476"/>
      <c r="Z82" s="476"/>
      <c r="AA82" s="476"/>
      <c r="AB82" s="476"/>
      <c r="AC82" s="476"/>
      <c r="AD82" s="476"/>
      <c r="AE82" s="476"/>
      <c r="AF82" s="476"/>
      <c r="AG82" s="476"/>
      <c r="AH82" s="476"/>
      <c r="AI82" s="476"/>
      <c r="AJ82" s="458">
        <f t="shared" si="47"/>
        <v>0</v>
      </c>
      <c r="AK82" s="476"/>
      <c r="AL82" s="476"/>
      <c r="AM82" s="499">
        <f t="shared" si="48"/>
        <v>0</v>
      </c>
      <c r="AN82" s="470"/>
      <c r="AO82" s="470"/>
      <c r="AP82" s="470"/>
      <c r="AQ82" s="72">
        <f t="shared" si="49"/>
        <v>0</v>
      </c>
    </row>
    <row r="83" s="448" customFormat="1" ht="14" customHeight="1" spans="1:43">
      <c r="A83" s="500"/>
      <c r="B83" s="470"/>
      <c r="C83" s="473" t="s">
        <v>244</v>
      </c>
      <c r="D83" s="474"/>
      <c r="E83" s="475">
        <f t="shared" si="44"/>
        <v>0</v>
      </c>
      <c r="F83" s="476"/>
      <c r="G83" s="476"/>
      <c r="H83" s="476"/>
      <c r="I83" s="476"/>
      <c r="J83" s="476"/>
      <c r="K83" s="476"/>
      <c r="L83" s="476"/>
      <c r="M83" s="476"/>
      <c r="N83" s="476"/>
      <c r="O83" s="476"/>
      <c r="P83" s="476"/>
      <c r="Q83" s="476"/>
      <c r="R83" s="458">
        <f t="shared" si="45"/>
        <v>0</v>
      </c>
      <c r="S83" s="476"/>
      <c r="T83" s="476"/>
      <c r="U83" s="458">
        <f t="shared" si="46"/>
        <v>0</v>
      </c>
      <c r="V83" s="476"/>
      <c r="W83" s="476"/>
      <c r="X83" s="476"/>
      <c r="Y83" s="476"/>
      <c r="Z83" s="476"/>
      <c r="AA83" s="476"/>
      <c r="AB83" s="476"/>
      <c r="AC83" s="476"/>
      <c r="AD83" s="476"/>
      <c r="AE83" s="476"/>
      <c r="AF83" s="476"/>
      <c r="AG83" s="476"/>
      <c r="AH83" s="476"/>
      <c r="AI83" s="476"/>
      <c r="AJ83" s="458">
        <f t="shared" si="47"/>
        <v>0</v>
      </c>
      <c r="AK83" s="476"/>
      <c r="AL83" s="476"/>
      <c r="AM83" s="499">
        <f t="shared" si="48"/>
        <v>0</v>
      </c>
      <c r="AN83" s="470"/>
      <c r="AO83" s="470"/>
      <c r="AP83" s="470"/>
      <c r="AQ83" s="72">
        <f t="shared" si="49"/>
        <v>0</v>
      </c>
    </row>
    <row r="84" s="448" customFormat="1" ht="14" customHeight="1" spans="1:43">
      <c r="A84" s="68" t="s">
        <v>245</v>
      </c>
      <c r="B84" s="479">
        <f>SUM(B85:B108)</f>
        <v>121771</v>
      </c>
      <c r="C84" s="473" t="s">
        <v>230</v>
      </c>
      <c r="D84" s="474"/>
      <c r="E84" s="475">
        <f t="shared" si="44"/>
        <v>0</v>
      </c>
      <c r="F84" s="476"/>
      <c r="G84" s="476"/>
      <c r="H84" s="476"/>
      <c r="I84" s="476"/>
      <c r="J84" s="476"/>
      <c r="K84" s="476"/>
      <c r="L84" s="476"/>
      <c r="M84" s="476"/>
      <c r="N84" s="476"/>
      <c r="O84" s="476"/>
      <c r="P84" s="476"/>
      <c r="Q84" s="476"/>
      <c r="R84" s="458">
        <f t="shared" si="45"/>
        <v>0</v>
      </c>
      <c r="S84" s="476"/>
      <c r="T84" s="476"/>
      <c r="U84" s="458">
        <f t="shared" si="46"/>
        <v>0</v>
      </c>
      <c r="V84" s="476"/>
      <c r="W84" s="476"/>
      <c r="X84" s="476"/>
      <c r="Y84" s="476"/>
      <c r="Z84" s="476"/>
      <c r="AA84" s="476"/>
      <c r="AB84" s="476"/>
      <c r="AC84" s="476"/>
      <c r="AD84" s="476"/>
      <c r="AE84" s="476"/>
      <c r="AF84" s="476"/>
      <c r="AG84" s="476"/>
      <c r="AH84" s="476"/>
      <c r="AI84" s="476"/>
      <c r="AJ84" s="458">
        <f t="shared" si="47"/>
        <v>0</v>
      </c>
      <c r="AK84" s="476"/>
      <c r="AL84" s="476"/>
      <c r="AM84" s="499">
        <f t="shared" si="48"/>
        <v>0</v>
      </c>
      <c r="AN84" s="470"/>
      <c r="AO84" s="470"/>
      <c r="AP84" s="470"/>
      <c r="AQ84" s="72">
        <f t="shared" si="49"/>
        <v>0</v>
      </c>
    </row>
    <row r="85" s="448" customFormat="1" ht="14" customHeight="1" spans="1:43">
      <c r="A85" s="71" t="s">
        <v>246</v>
      </c>
      <c r="B85" s="470"/>
      <c r="C85" s="477" t="s">
        <v>168</v>
      </c>
      <c r="D85" s="474"/>
      <c r="E85" s="475">
        <f t="shared" si="44"/>
        <v>0</v>
      </c>
      <c r="F85" s="476"/>
      <c r="G85" s="476"/>
      <c r="H85" s="476"/>
      <c r="I85" s="476"/>
      <c r="J85" s="476"/>
      <c r="K85" s="476"/>
      <c r="L85" s="476"/>
      <c r="M85" s="476"/>
      <c r="N85" s="476"/>
      <c r="O85" s="476"/>
      <c r="P85" s="476"/>
      <c r="Q85" s="476"/>
      <c r="R85" s="458">
        <f t="shared" si="45"/>
        <v>0</v>
      </c>
      <c r="S85" s="476"/>
      <c r="T85" s="476"/>
      <c r="U85" s="458">
        <f t="shared" si="46"/>
        <v>0</v>
      </c>
      <c r="V85" s="476"/>
      <c r="W85" s="476"/>
      <c r="X85" s="476"/>
      <c r="Y85" s="476"/>
      <c r="Z85" s="476"/>
      <c r="AA85" s="476"/>
      <c r="AB85" s="476"/>
      <c r="AC85" s="476"/>
      <c r="AD85" s="476"/>
      <c r="AE85" s="476"/>
      <c r="AF85" s="476"/>
      <c r="AG85" s="476"/>
      <c r="AH85" s="476"/>
      <c r="AI85" s="476"/>
      <c r="AJ85" s="458">
        <f t="shared" si="47"/>
        <v>0</v>
      </c>
      <c r="AK85" s="476"/>
      <c r="AL85" s="476"/>
      <c r="AM85" s="499">
        <f t="shared" si="48"/>
        <v>0</v>
      </c>
      <c r="AN85" s="470"/>
      <c r="AO85" s="470"/>
      <c r="AP85" s="470"/>
      <c r="AQ85" s="72">
        <f t="shared" si="49"/>
        <v>0</v>
      </c>
    </row>
    <row r="86" s="448" customFormat="1" ht="14" customHeight="1" spans="1:43">
      <c r="A86" s="71" t="s">
        <v>247</v>
      </c>
      <c r="B86" s="470">
        <v>40290</v>
      </c>
      <c r="C86" s="477" t="s">
        <v>248</v>
      </c>
      <c r="D86" s="474"/>
      <c r="E86" s="475">
        <f t="shared" si="44"/>
        <v>820</v>
      </c>
      <c r="F86" s="476"/>
      <c r="G86" s="476"/>
      <c r="H86" s="476"/>
      <c r="I86" s="476"/>
      <c r="J86" s="476"/>
      <c r="K86" s="476"/>
      <c r="L86" s="476"/>
      <c r="M86" s="476"/>
      <c r="N86" s="476"/>
      <c r="O86" s="476"/>
      <c r="P86" s="476"/>
      <c r="Q86" s="476"/>
      <c r="R86" s="458">
        <f t="shared" si="45"/>
        <v>0</v>
      </c>
      <c r="S86" s="476"/>
      <c r="T86" s="476"/>
      <c r="U86" s="458">
        <f t="shared" si="46"/>
        <v>0</v>
      </c>
      <c r="V86" s="476"/>
      <c r="W86" s="476"/>
      <c r="X86" s="476"/>
      <c r="Y86" s="476">
        <v>820</v>
      </c>
      <c r="Z86" s="476"/>
      <c r="AA86" s="476"/>
      <c r="AB86" s="476"/>
      <c r="AC86" s="476"/>
      <c r="AD86" s="476"/>
      <c r="AE86" s="476"/>
      <c r="AF86" s="476"/>
      <c r="AG86" s="476"/>
      <c r="AH86" s="476"/>
      <c r="AI86" s="476"/>
      <c r="AJ86" s="458">
        <f t="shared" si="47"/>
        <v>820</v>
      </c>
      <c r="AK86" s="476"/>
      <c r="AL86" s="476"/>
      <c r="AM86" s="499">
        <f t="shared" si="48"/>
        <v>820</v>
      </c>
      <c r="AN86" s="470"/>
      <c r="AO86" s="470"/>
      <c r="AP86" s="470"/>
      <c r="AQ86" s="72">
        <f t="shared" si="49"/>
        <v>820</v>
      </c>
    </row>
    <row r="87" s="448" customFormat="1" ht="14" customHeight="1" spans="1:43">
      <c r="A87" s="74" t="s">
        <v>249</v>
      </c>
      <c r="B87" s="470">
        <v>353</v>
      </c>
      <c r="C87" s="477" t="s">
        <v>250</v>
      </c>
      <c r="D87" s="474">
        <f t="shared" ref="D87:AQ87" si="50">SUM(D88:D95)</f>
        <v>0</v>
      </c>
      <c r="E87" s="474">
        <f t="shared" si="50"/>
        <v>699.91</v>
      </c>
      <c r="F87" s="474">
        <f t="shared" si="50"/>
        <v>100.14</v>
      </c>
      <c r="G87" s="474">
        <f t="shared" si="50"/>
        <v>0</v>
      </c>
      <c r="H87" s="474">
        <f t="shared" si="50"/>
        <v>0</v>
      </c>
      <c r="I87" s="474">
        <f t="shared" si="50"/>
        <v>0</v>
      </c>
      <c r="J87" s="474">
        <f t="shared" si="50"/>
        <v>5.27</v>
      </c>
      <c r="K87" s="474">
        <f t="shared" si="50"/>
        <v>0.45</v>
      </c>
      <c r="L87" s="474">
        <f t="shared" si="50"/>
        <v>0.35</v>
      </c>
      <c r="M87" s="474">
        <f t="shared" si="50"/>
        <v>0</v>
      </c>
      <c r="N87" s="474">
        <f t="shared" si="50"/>
        <v>0</v>
      </c>
      <c r="O87" s="474">
        <f t="shared" si="50"/>
        <v>0</v>
      </c>
      <c r="P87" s="474">
        <f t="shared" si="50"/>
        <v>0</v>
      </c>
      <c r="Q87" s="474">
        <f t="shared" si="50"/>
        <v>0</v>
      </c>
      <c r="R87" s="474">
        <f t="shared" si="50"/>
        <v>106.21</v>
      </c>
      <c r="S87" s="474">
        <f t="shared" si="50"/>
        <v>18.22</v>
      </c>
      <c r="T87" s="474">
        <f t="shared" si="50"/>
        <v>13.1</v>
      </c>
      <c r="U87" s="474">
        <f t="shared" si="50"/>
        <v>31.32</v>
      </c>
      <c r="V87" s="474">
        <f t="shared" si="50"/>
        <v>0</v>
      </c>
      <c r="W87" s="474">
        <f t="shared" si="50"/>
        <v>0</v>
      </c>
      <c r="X87" s="474">
        <f t="shared" si="50"/>
        <v>532.38</v>
      </c>
      <c r="Y87" s="474">
        <f t="shared" si="50"/>
        <v>30</v>
      </c>
      <c r="Z87" s="474">
        <f t="shared" si="50"/>
        <v>0</v>
      </c>
      <c r="AA87" s="474">
        <f t="shared" si="50"/>
        <v>0</v>
      </c>
      <c r="AB87" s="474">
        <f t="shared" si="50"/>
        <v>0</v>
      </c>
      <c r="AC87" s="474">
        <f t="shared" si="50"/>
        <v>0</v>
      </c>
      <c r="AD87" s="474">
        <f t="shared" si="50"/>
        <v>0</v>
      </c>
      <c r="AE87" s="474">
        <f t="shared" si="50"/>
        <v>0</v>
      </c>
      <c r="AF87" s="474">
        <f t="shared" si="50"/>
        <v>0</v>
      </c>
      <c r="AG87" s="474">
        <f t="shared" si="50"/>
        <v>0</v>
      </c>
      <c r="AH87" s="474">
        <f t="shared" si="50"/>
        <v>0</v>
      </c>
      <c r="AI87" s="474">
        <f t="shared" si="50"/>
        <v>0</v>
      </c>
      <c r="AJ87" s="474">
        <f t="shared" si="50"/>
        <v>562.38</v>
      </c>
      <c r="AK87" s="474">
        <f t="shared" si="50"/>
        <v>0</v>
      </c>
      <c r="AL87" s="474">
        <f t="shared" si="50"/>
        <v>0</v>
      </c>
      <c r="AM87" s="498">
        <f t="shared" si="50"/>
        <v>699.91</v>
      </c>
      <c r="AN87" s="474">
        <f t="shared" si="50"/>
        <v>50</v>
      </c>
      <c r="AO87" s="474">
        <f t="shared" si="50"/>
        <v>0</v>
      </c>
      <c r="AP87" s="474">
        <f t="shared" si="50"/>
        <v>25</v>
      </c>
      <c r="AQ87" s="474">
        <f t="shared" si="50"/>
        <v>774.91</v>
      </c>
    </row>
    <row r="88" s="448" customFormat="1" ht="14" customHeight="1" spans="1:43">
      <c r="A88" s="74" t="s">
        <v>251</v>
      </c>
      <c r="B88" s="470">
        <v>34</v>
      </c>
      <c r="C88" s="473" t="s">
        <v>150</v>
      </c>
      <c r="D88" s="474"/>
      <c r="E88" s="475">
        <f t="shared" ref="E88:E95" si="51">R88+U88+V88+AJ88+AL88</f>
        <v>137.53</v>
      </c>
      <c r="F88" s="476">
        <v>100.14</v>
      </c>
      <c r="G88" s="476"/>
      <c r="H88" s="476"/>
      <c r="I88" s="476"/>
      <c r="J88" s="476">
        <v>5.27</v>
      </c>
      <c r="K88" s="476">
        <v>0.45</v>
      </c>
      <c r="L88" s="476">
        <v>0.35</v>
      </c>
      <c r="M88" s="476"/>
      <c r="N88" s="476"/>
      <c r="O88" s="476"/>
      <c r="P88" s="476"/>
      <c r="Q88" s="476"/>
      <c r="R88" s="458">
        <f t="shared" ref="R88:R95" si="52">SUM(F88:Q88)</f>
        <v>106.21</v>
      </c>
      <c r="S88" s="476">
        <v>18.22</v>
      </c>
      <c r="T88" s="476">
        <v>13.1</v>
      </c>
      <c r="U88" s="458">
        <f t="shared" ref="U88:U95" si="53">SUM(S88:T88)</f>
        <v>31.32</v>
      </c>
      <c r="V88" s="476"/>
      <c r="W88" s="476"/>
      <c r="X88" s="476"/>
      <c r="Y88" s="476"/>
      <c r="Z88" s="476"/>
      <c r="AA88" s="476"/>
      <c r="AB88" s="476"/>
      <c r="AC88" s="476"/>
      <c r="AD88" s="476"/>
      <c r="AE88" s="476"/>
      <c r="AF88" s="476"/>
      <c r="AG88" s="476"/>
      <c r="AH88" s="476"/>
      <c r="AI88" s="476"/>
      <c r="AJ88" s="458">
        <f t="shared" ref="AJ88:AJ95" si="54">SUM(W88:AI88)</f>
        <v>0</v>
      </c>
      <c r="AK88" s="476"/>
      <c r="AL88" s="476"/>
      <c r="AM88" s="499">
        <f t="shared" ref="AM88:AM95" si="55">R88+U88+V88+AJ88+AL88</f>
        <v>137.53</v>
      </c>
      <c r="AN88" s="470"/>
      <c r="AO88" s="470"/>
      <c r="AP88" s="470"/>
      <c r="AQ88" s="72">
        <f t="shared" ref="AQ88:AQ95" si="56">AM88+AN88+AO88+AP88</f>
        <v>137.53</v>
      </c>
    </row>
    <row r="89" s="448" customFormat="1" ht="14" customHeight="1" spans="1:43">
      <c r="A89" s="74" t="s">
        <v>252</v>
      </c>
      <c r="B89" s="470">
        <v>11253</v>
      </c>
      <c r="C89" s="473" t="s">
        <v>152</v>
      </c>
      <c r="D89" s="474"/>
      <c r="E89" s="475">
        <f t="shared" si="51"/>
        <v>0</v>
      </c>
      <c r="F89" s="476"/>
      <c r="G89" s="476"/>
      <c r="H89" s="476"/>
      <c r="I89" s="476"/>
      <c r="J89" s="476"/>
      <c r="K89" s="476"/>
      <c r="L89" s="476"/>
      <c r="M89" s="476"/>
      <c r="N89" s="476"/>
      <c r="O89" s="476"/>
      <c r="P89" s="476"/>
      <c r="Q89" s="476"/>
      <c r="R89" s="458">
        <f t="shared" si="52"/>
        <v>0</v>
      </c>
      <c r="S89" s="476"/>
      <c r="T89" s="476"/>
      <c r="U89" s="458">
        <f t="shared" si="53"/>
        <v>0</v>
      </c>
      <c r="V89" s="476"/>
      <c r="W89" s="476"/>
      <c r="X89" s="476"/>
      <c r="Y89" s="476"/>
      <c r="Z89" s="476"/>
      <c r="AA89" s="476"/>
      <c r="AB89" s="476"/>
      <c r="AC89" s="476"/>
      <c r="AD89" s="476"/>
      <c r="AE89" s="476"/>
      <c r="AF89" s="476"/>
      <c r="AG89" s="476"/>
      <c r="AH89" s="476"/>
      <c r="AI89" s="476"/>
      <c r="AJ89" s="458">
        <f t="shared" si="54"/>
        <v>0</v>
      </c>
      <c r="AK89" s="476"/>
      <c r="AL89" s="476"/>
      <c r="AM89" s="499">
        <f t="shared" si="55"/>
        <v>0</v>
      </c>
      <c r="AN89" s="470"/>
      <c r="AO89" s="470"/>
      <c r="AP89" s="470"/>
      <c r="AQ89" s="72">
        <f t="shared" si="56"/>
        <v>0</v>
      </c>
    </row>
    <row r="90" s="448" customFormat="1" ht="14" customHeight="1" spans="1:43">
      <c r="A90" s="74" t="s">
        <v>253</v>
      </c>
      <c r="B90" s="470">
        <v>1135</v>
      </c>
      <c r="C90" s="473" t="s">
        <v>154</v>
      </c>
      <c r="D90" s="474"/>
      <c r="E90" s="475">
        <f t="shared" si="51"/>
        <v>0</v>
      </c>
      <c r="F90" s="476"/>
      <c r="G90" s="476"/>
      <c r="H90" s="476"/>
      <c r="I90" s="476"/>
      <c r="J90" s="476"/>
      <c r="K90" s="476"/>
      <c r="L90" s="476"/>
      <c r="M90" s="476"/>
      <c r="N90" s="476"/>
      <c r="O90" s="476"/>
      <c r="P90" s="476"/>
      <c r="Q90" s="476"/>
      <c r="R90" s="458">
        <f t="shared" si="52"/>
        <v>0</v>
      </c>
      <c r="S90" s="476"/>
      <c r="T90" s="476"/>
      <c r="U90" s="458">
        <f t="shared" si="53"/>
        <v>0</v>
      </c>
      <c r="V90" s="476"/>
      <c r="W90" s="476"/>
      <c r="X90" s="476"/>
      <c r="Y90" s="476"/>
      <c r="Z90" s="476"/>
      <c r="AA90" s="476"/>
      <c r="AB90" s="476"/>
      <c r="AC90" s="476"/>
      <c r="AD90" s="476"/>
      <c r="AE90" s="476"/>
      <c r="AF90" s="476"/>
      <c r="AG90" s="476"/>
      <c r="AH90" s="476"/>
      <c r="AI90" s="476"/>
      <c r="AJ90" s="458">
        <f t="shared" si="54"/>
        <v>0</v>
      </c>
      <c r="AK90" s="476"/>
      <c r="AL90" s="476"/>
      <c r="AM90" s="499">
        <f t="shared" si="55"/>
        <v>0</v>
      </c>
      <c r="AN90" s="470"/>
      <c r="AO90" s="470"/>
      <c r="AP90" s="470"/>
      <c r="AQ90" s="72">
        <f t="shared" si="56"/>
        <v>0</v>
      </c>
    </row>
    <row r="91" s="448" customFormat="1" ht="14" customHeight="1" spans="1:43">
      <c r="A91" s="74" t="s">
        <v>254</v>
      </c>
      <c r="B91" s="470">
        <v>71</v>
      </c>
      <c r="C91" s="505" t="s">
        <v>255</v>
      </c>
      <c r="D91" s="474"/>
      <c r="E91" s="475">
        <f t="shared" si="51"/>
        <v>562.38</v>
      </c>
      <c r="F91" s="476"/>
      <c r="G91" s="476"/>
      <c r="H91" s="476"/>
      <c r="I91" s="476"/>
      <c r="J91" s="476"/>
      <c r="K91" s="476"/>
      <c r="L91" s="476"/>
      <c r="M91" s="476"/>
      <c r="N91" s="476"/>
      <c r="O91" s="476"/>
      <c r="P91" s="476"/>
      <c r="Q91" s="476"/>
      <c r="R91" s="458">
        <f t="shared" si="52"/>
        <v>0</v>
      </c>
      <c r="S91" s="476"/>
      <c r="T91" s="476"/>
      <c r="U91" s="458">
        <f t="shared" si="53"/>
        <v>0</v>
      </c>
      <c r="V91" s="476"/>
      <c r="W91" s="476"/>
      <c r="X91" s="476">
        <v>532.38</v>
      </c>
      <c r="Y91" s="476">
        <v>30</v>
      </c>
      <c r="Z91" s="476"/>
      <c r="AA91" s="476"/>
      <c r="AB91" s="476"/>
      <c r="AC91" s="476"/>
      <c r="AD91" s="476"/>
      <c r="AE91" s="476"/>
      <c r="AF91" s="476"/>
      <c r="AG91" s="476"/>
      <c r="AH91" s="476"/>
      <c r="AI91" s="476"/>
      <c r="AJ91" s="458">
        <f t="shared" si="54"/>
        <v>562.38</v>
      </c>
      <c r="AK91" s="476"/>
      <c r="AL91" s="476"/>
      <c r="AM91" s="499">
        <f t="shared" si="55"/>
        <v>562.38</v>
      </c>
      <c r="AN91" s="470">
        <v>50</v>
      </c>
      <c r="AO91" s="470"/>
      <c r="AP91" s="470"/>
      <c r="AQ91" s="72">
        <f t="shared" si="56"/>
        <v>612.38</v>
      </c>
    </row>
    <row r="92" s="448" customFormat="1" ht="14" customHeight="1" spans="1:43">
      <c r="A92" s="74" t="s">
        <v>256</v>
      </c>
      <c r="B92" s="470">
        <v>464</v>
      </c>
      <c r="C92" s="477" t="s">
        <v>257</v>
      </c>
      <c r="D92" s="474"/>
      <c r="E92" s="475">
        <f t="shared" si="51"/>
        <v>0</v>
      </c>
      <c r="F92" s="476"/>
      <c r="G92" s="476"/>
      <c r="H92" s="476"/>
      <c r="I92" s="476"/>
      <c r="J92" s="476"/>
      <c r="K92" s="476"/>
      <c r="L92" s="476"/>
      <c r="M92" s="476"/>
      <c r="N92" s="476"/>
      <c r="O92" s="476"/>
      <c r="P92" s="476"/>
      <c r="Q92" s="476"/>
      <c r="R92" s="458">
        <f t="shared" si="52"/>
        <v>0</v>
      </c>
      <c r="S92" s="476"/>
      <c r="T92" s="476"/>
      <c r="U92" s="458">
        <f t="shared" si="53"/>
        <v>0</v>
      </c>
      <c r="V92" s="476"/>
      <c r="W92" s="476"/>
      <c r="X92" s="476"/>
      <c r="Y92" s="476"/>
      <c r="Z92" s="476"/>
      <c r="AA92" s="476"/>
      <c r="AB92" s="476"/>
      <c r="AC92" s="476"/>
      <c r="AD92" s="476"/>
      <c r="AE92" s="476"/>
      <c r="AF92" s="476"/>
      <c r="AG92" s="476"/>
      <c r="AH92" s="476"/>
      <c r="AI92" s="476"/>
      <c r="AJ92" s="458">
        <f t="shared" si="54"/>
        <v>0</v>
      </c>
      <c r="AK92" s="476"/>
      <c r="AL92" s="476"/>
      <c r="AM92" s="499">
        <f t="shared" si="55"/>
        <v>0</v>
      </c>
      <c r="AN92" s="470"/>
      <c r="AO92" s="470"/>
      <c r="AP92" s="470"/>
      <c r="AQ92" s="72">
        <f t="shared" si="56"/>
        <v>0</v>
      </c>
    </row>
    <row r="93" s="448" customFormat="1" ht="14" customHeight="1" spans="1:43">
      <c r="A93" s="74" t="s">
        <v>258</v>
      </c>
      <c r="B93" s="470">
        <v>1312</v>
      </c>
      <c r="C93" s="477" t="s">
        <v>230</v>
      </c>
      <c r="D93" s="474"/>
      <c r="E93" s="475">
        <f t="shared" si="51"/>
        <v>0</v>
      </c>
      <c r="F93" s="476"/>
      <c r="G93" s="476"/>
      <c r="H93" s="476"/>
      <c r="I93" s="476"/>
      <c r="J93" s="476"/>
      <c r="K93" s="476"/>
      <c r="L93" s="476"/>
      <c r="M93" s="476"/>
      <c r="N93" s="476"/>
      <c r="O93" s="476"/>
      <c r="P93" s="476"/>
      <c r="Q93" s="476"/>
      <c r="R93" s="458">
        <f t="shared" si="52"/>
        <v>0</v>
      </c>
      <c r="S93" s="476"/>
      <c r="T93" s="476"/>
      <c r="U93" s="458">
        <f t="shared" si="53"/>
        <v>0</v>
      </c>
      <c r="V93" s="476"/>
      <c r="W93" s="476"/>
      <c r="X93" s="476"/>
      <c r="Y93" s="476"/>
      <c r="Z93" s="476"/>
      <c r="AA93" s="476"/>
      <c r="AB93" s="476"/>
      <c r="AC93" s="476"/>
      <c r="AD93" s="476"/>
      <c r="AE93" s="476"/>
      <c r="AF93" s="476"/>
      <c r="AG93" s="476"/>
      <c r="AH93" s="476"/>
      <c r="AI93" s="476"/>
      <c r="AJ93" s="458">
        <f t="shared" si="54"/>
        <v>0</v>
      </c>
      <c r="AK93" s="476"/>
      <c r="AL93" s="476"/>
      <c r="AM93" s="499">
        <f t="shared" si="55"/>
        <v>0</v>
      </c>
      <c r="AN93" s="470"/>
      <c r="AO93" s="470"/>
      <c r="AP93" s="470"/>
      <c r="AQ93" s="72">
        <f t="shared" si="56"/>
        <v>0</v>
      </c>
    </row>
    <row r="94" s="448" customFormat="1" ht="14" customHeight="1" spans="1:43">
      <c r="A94" s="74" t="s">
        <v>259</v>
      </c>
      <c r="B94" s="470">
        <v>6184</v>
      </c>
      <c r="C94" s="477" t="s">
        <v>168</v>
      </c>
      <c r="D94" s="474"/>
      <c r="E94" s="475">
        <f t="shared" si="51"/>
        <v>0</v>
      </c>
      <c r="F94" s="476"/>
      <c r="G94" s="476"/>
      <c r="H94" s="476"/>
      <c r="I94" s="476"/>
      <c r="J94" s="476"/>
      <c r="K94" s="476"/>
      <c r="L94" s="476"/>
      <c r="M94" s="476"/>
      <c r="N94" s="476"/>
      <c r="O94" s="476"/>
      <c r="P94" s="476"/>
      <c r="Q94" s="476"/>
      <c r="R94" s="458">
        <f t="shared" si="52"/>
        <v>0</v>
      </c>
      <c r="S94" s="476"/>
      <c r="T94" s="476"/>
      <c r="U94" s="458">
        <f t="shared" si="53"/>
        <v>0</v>
      </c>
      <c r="V94" s="476"/>
      <c r="W94" s="476"/>
      <c r="X94" s="476"/>
      <c r="Y94" s="476"/>
      <c r="Z94" s="476"/>
      <c r="AA94" s="476"/>
      <c r="AB94" s="476"/>
      <c r="AC94" s="476"/>
      <c r="AD94" s="476"/>
      <c r="AE94" s="476"/>
      <c r="AF94" s="476"/>
      <c r="AG94" s="476"/>
      <c r="AH94" s="476"/>
      <c r="AI94" s="476"/>
      <c r="AJ94" s="458">
        <f t="shared" si="54"/>
        <v>0</v>
      </c>
      <c r="AK94" s="476"/>
      <c r="AL94" s="476"/>
      <c r="AM94" s="499">
        <f t="shared" si="55"/>
        <v>0</v>
      </c>
      <c r="AN94" s="470"/>
      <c r="AO94" s="470"/>
      <c r="AP94" s="470"/>
      <c r="AQ94" s="72">
        <f t="shared" si="56"/>
        <v>0</v>
      </c>
    </row>
    <row r="95" s="448" customFormat="1" ht="14" customHeight="1" spans="1:43">
      <c r="A95" s="71" t="s">
        <v>260</v>
      </c>
      <c r="B95" s="470">
        <v>959</v>
      </c>
      <c r="C95" s="471" t="s">
        <v>261</v>
      </c>
      <c r="D95" s="474"/>
      <c r="E95" s="475">
        <f t="shared" si="51"/>
        <v>0</v>
      </c>
      <c r="F95" s="476"/>
      <c r="G95" s="476"/>
      <c r="H95" s="476"/>
      <c r="I95" s="476"/>
      <c r="J95" s="476"/>
      <c r="K95" s="476"/>
      <c r="L95" s="476"/>
      <c r="M95" s="476"/>
      <c r="N95" s="476"/>
      <c r="O95" s="476"/>
      <c r="P95" s="476"/>
      <c r="Q95" s="476"/>
      <c r="R95" s="458">
        <f t="shared" si="52"/>
        <v>0</v>
      </c>
      <c r="S95" s="476"/>
      <c r="T95" s="476"/>
      <c r="U95" s="458">
        <f t="shared" si="53"/>
        <v>0</v>
      </c>
      <c r="V95" s="476"/>
      <c r="W95" s="476"/>
      <c r="X95" s="476"/>
      <c r="Y95" s="476"/>
      <c r="Z95" s="476"/>
      <c r="AA95" s="476"/>
      <c r="AB95" s="476"/>
      <c r="AC95" s="476"/>
      <c r="AD95" s="476"/>
      <c r="AE95" s="476"/>
      <c r="AF95" s="476"/>
      <c r="AG95" s="476"/>
      <c r="AH95" s="476"/>
      <c r="AI95" s="476"/>
      <c r="AJ95" s="458">
        <f t="shared" si="54"/>
        <v>0</v>
      </c>
      <c r="AK95" s="476"/>
      <c r="AL95" s="476"/>
      <c r="AM95" s="499">
        <f t="shared" si="55"/>
        <v>0</v>
      </c>
      <c r="AN95" s="470"/>
      <c r="AO95" s="470"/>
      <c r="AP95" s="470">
        <v>25</v>
      </c>
      <c r="AQ95" s="72">
        <f t="shared" si="56"/>
        <v>25</v>
      </c>
    </row>
    <row r="96" s="448" customFormat="1" ht="14" customHeight="1" spans="1:43">
      <c r="A96" s="71" t="s">
        <v>262</v>
      </c>
      <c r="B96" s="470">
        <v>3</v>
      </c>
      <c r="C96" s="477" t="s">
        <v>263</v>
      </c>
      <c r="D96" s="474">
        <f t="shared" ref="D96:AQ96" si="57">SUM(D97:D105)</f>
        <v>0</v>
      </c>
      <c r="E96" s="474">
        <f t="shared" si="57"/>
        <v>607.5</v>
      </c>
      <c r="F96" s="474">
        <f t="shared" si="57"/>
        <v>517.64</v>
      </c>
      <c r="G96" s="474">
        <f t="shared" si="57"/>
        <v>0</v>
      </c>
      <c r="H96" s="474">
        <f t="shared" si="57"/>
        <v>0</v>
      </c>
      <c r="I96" s="474">
        <f t="shared" si="57"/>
        <v>0</v>
      </c>
      <c r="J96" s="474">
        <f t="shared" si="57"/>
        <v>16.59</v>
      </c>
      <c r="K96" s="474">
        <f t="shared" si="57"/>
        <v>1.37</v>
      </c>
      <c r="L96" s="474">
        <f t="shared" si="57"/>
        <v>1.08</v>
      </c>
      <c r="M96" s="474">
        <f t="shared" si="57"/>
        <v>0</v>
      </c>
      <c r="N96" s="474">
        <f t="shared" si="57"/>
        <v>0</v>
      </c>
      <c r="O96" s="474">
        <f t="shared" si="57"/>
        <v>0</v>
      </c>
      <c r="P96" s="474">
        <f t="shared" si="57"/>
        <v>0</v>
      </c>
      <c r="Q96" s="474">
        <f t="shared" si="57"/>
        <v>0</v>
      </c>
      <c r="R96" s="474">
        <f t="shared" si="57"/>
        <v>536.68</v>
      </c>
      <c r="S96" s="474">
        <f t="shared" si="57"/>
        <v>33.8</v>
      </c>
      <c r="T96" s="474">
        <f t="shared" si="57"/>
        <v>12</v>
      </c>
      <c r="U96" s="474">
        <f t="shared" si="57"/>
        <v>45.8</v>
      </c>
      <c r="V96" s="474">
        <f t="shared" si="57"/>
        <v>0</v>
      </c>
      <c r="W96" s="474">
        <f t="shared" si="57"/>
        <v>0</v>
      </c>
      <c r="X96" s="474">
        <f t="shared" si="57"/>
        <v>0</v>
      </c>
      <c r="Y96" s="474">
        <f t="shared" si="57"/>
        <v>25.02</v>
      </c>
      <c r="Z96" s="474">
        <f t="shared" si="57"/>
        <v>0</v>
      </c>
      <c r="AA96" s="474">
        <f t="shared" si="57"/>
        <v>0</v>
      </c>
      <c r="AB96" s="474">
        <f t="shared" si="57"/>
        <v>0</v>
      </c>
      <c r="AC96" s="474">
        <f t="shared" si="57"/>
        <v>0</v>
      </c>
      <c r="AD96" s="474">
        <f t="shared" si="57"/>
        <v>0</v>
      </c>
      <c r="AE96" s="474">
        <f t="shared" si="57"/>
        <v>0</v>
      </c>
      <c r="AF96" s="474">
        <f t="shared" si="57"/>
        <v>0</v>
      </c>
      <c r="AG96" s="474">
        <f t="shared" si="57"/>
        <v>0</v>
      </c>
      <c r="AH96" s="474">
        <f t="shared" si="57"/>
        <v>0</v>
      </c>
      <c r="AI96" s="474">
        <f t="shared" si="57"/>
        <v>0</v>
      </c>
      <c r="AJ96" s="474">
        <f t="shared" si="57"/>
        <v>25.02</v>
      </c>
      <c r="AK96" s="474">
        <f t="shared" si="57"/>
        <v>0</v>
      </c>
      <c r="AL96" s="474">
        <f t="shared" si="57"/>
        <v>0</v>
      </c>
      <c r="AM96" s="498">
        <f t="shared" si="57"/>
        <v>607.5</v>
      </c>
      <c r="AN96" s="474">
        <f t="shared" si="57"/>
        <v>0</v>
      </c>
      <c r="AO96" s="474">
        <f t="shared" si="57"/>
        <v>0</v>
      </c>
      <c r="AP96" s="474">
        <f t="shared" si="57"/>
        <v>0</v>
      </c>
      <c r="AQ96" s="474">
        <f t="shared" si="57"/>
        <v>607.5</v>
      </c>
    </row>
    <row r="97" s="448" customFormat="1" ht="14" customHeight="1" spans="1:43">
      <c r="A97" s="74" t="s">
        <v>264</v>
      </c>
      <c r="B97" s="470">
        <v>890</v>
      </c>
      <c r="C97" s="477" t="s">
        <v>150</v>
      </c>
      <c r="D97" s="474"/>
      <c r="E97" s="475">
        <f t="shared" ref="E97:E105" si="58">R97+U97+V97+AJ97+AL97</f>
        <v>607.5</v>
      </c>
      <c r="F97" s="476">
        <v>517.64</v>
      </c>
      <c r="G97" s="476"/>
      <c r="H97" s="476"/>
      <c r="I97" s="476"/>
      <c r="J97" s="476">
        <v>16.59</v>
      </c>
      <c r="K97" s="476">
        <v>1.37</v>
      </c>
      <c r="L97" s="476">
        <v>1.08</v>
      </c>
      <c r="M97" s="476"/>
      <c r="N97" s="476"/>
      <c r="O97" s="476"/>
      <c r="P97" s="476"/>
      <c r="Q97" s="476"/>
      <c r="R97" s="458">
        <f t="shared" ref="R97:R105" si="59">SUM(F97:Q97)</f>
        <v>536.68</v>
      </c>
      <c r="S97" s="476">
        <v>33.8</v>
      </c>
      <c r="T97" s="476">
        <v>12</v>
      </c>
      <c r="U97" s="458">
        <f t="shared" ref="U97:U105" si="60">SUM(S97:T97)</f>
        <v>45.8</v>
      </c>
      <c r="V97" s="476"/>
      <c r="W97" s="476"/>
      <c r="X97" s="476"/>
      <c r="Y97" s="476">
        <v>25.02</v>
      </c>
      <c r="Z97" s="476"/>
      <c r="AA97" s="476"/>
      <c r="AB97" s="476"/>
      <c r="AC97" s="476"/>
      <c r="AD97" s="476"/>
      <c r="AE97" s="476"/>
      <c r="AF97" s="476"/>
      <c r="AG97" s="476"/>
      <c r="AH97" s="476"/>
      <c r="AI97" s="476"/>
      <c r="AJ97" s="458">
        <f t="shared" ref="AJ97:AJ105" si="61">SUM(W97:AI97)</f>
        <v>25.02</v>
      </c>
      <c r="AK97" s="476"/>
      <c r="AL97" s="476"/>
      <c r="AM97" s="499">
        <f t="shared" ref="AM97:AM105" si="62">R97+U97+V97+AJ97+AL97</f>
        <v>607.5</v>
      </c>
      <c r="AN97" s="470"/>
      <c r="AO97" s="470"/>
      <c r="AP97" s="470"/>
      <c r="AQ97" s="72">
        <f t="shared" ref="AQ97:AQ105" si="63">AM97+AN97+AO97+AP97</f>
        <v>607.5</v>
      </c>
    </row>
    <row r="98" s="448" customFormat="1" ht="14" customHeight="1" spans="1:43">
      <c r="A98" s="74" t="s">
        <v>265</v>
      </c>
      <c r="B98" s="470">
        <v>13783</v>
      </c>
      <c r="C98" s="473" t="s">
        <v>152</v>
      </c>
      <c r="D98" s="474"/>
      <c r="E98" s="475">
        <f t="shared" si="58"/>
        <v>0</v>
      </c>
      <c r="F98" s="476"/>
      <c r="G98" s="476"/>
      <c r="H98" s="476"/>
      <c r="I98" s="476"/>
      <c r="J98" s="476"/>
      <c r="K98" s="476"/>
      <c r="L98" s="476"/>
      <c r="M98" s="476"/>
      <c r="N98" s="476"/>
      <c r="O98" s="476"/>
      <c r="P98" s="476"/>
      <c r="Q98" s="476"/>
      <c r="R98" s="458">
        <f t="shared" si="59"/>
        <v>0</v>
      </c>
      <c r="S98" s="476"/>
      <c r="T98" s="476"/>
      <c r="U98" s="458">
        <f t="shared" si="60"/>
        <v>0</v>
      </c>
      <c r="V98" s="476"/>
      <c r="W98" s="476"/>
      <c r="X98" s="476"/>
      <c r="Y98" s="476"/>
      <c r="Z98" s="476"/>
      <c r="AA98" s="476"/>
      <c r="AB98" s="476"/>
      <c r="AC98" s="476"/>
      <c r="AD98" s="476"/>
      <c r="AE98" s="476"/>
      <c r="AF98" s="476"/>
      <c r="AG98" s="476"/>
      <c r="AH98" s="476"/>
      <c r="AI98" s="476"/>
      <c r="AJ98" s="458">
        <f t="shared" si="61"/>
        <v>0</v>
      </c>
      <c r="AK98" s="476"/>
      <c r="AL98" s="476"/>
      <c r="AM98" s="499">
        <f t="shared" si="62"/>
        <v>0</v>
      </c>
      <c r="AN98" s="470"/>
      <c r="AO98" s="470"/>
      <c r="AP98" s="470"/>
      <c r="AQ98" s="72">
        <f t="shared" si="63"/>
        <v>0</v>
      </c>
    </row>
    <row r="99" s="448" customFormat="1" ht="14" customHeight="1" spans="1:43">
      <c r="A99" s="74" t="s">
        <v>266</v>
      </c>
      <c r="B99" s="470">
        <v>17450</v>
      </c>
      <c r="C99" s="473" t="s">
        <v>154</v>
      </c>
      <c r="D99" s="474"/>
      <c r="E99" s="475">
        <f t="shared" si="58"/>
        <v>0</v>
      </c>
      <c r="F99" s="476"/>
      <c r="G99" s="476"/>
      <c r="H99" s="476"/>
      <c r="I99" s="476"/>
      <c r="J99" s="476"/>
      <c r="K99" s="476"/>
      <c r="L99" s="476"/>
      <c r="M99" s="476"/>
      <c r="N99" s="476"/>
      <c r="O99" s="476"/>
      <c r="P99" s="476"/>
      <c r="Q99" s="476"/>
      <c r="R99" s="458">
        <f t="shared" si="59"/>
        <v>0</v>
      </c>
      <c r="S99" s="476"/>
      <c r="T99" s="476"/>
      <c r="U99" s="458">
        <f t="shared" si="60"/>
        <v>0</v>
      </c>
      <c r="V99" s="476"/>
      <c r="W99" s="476"/>
      <c r="X99" s="476"/>
      <c r="Y99" s="476"/>
      <c r="Z99" s="476"/>
      <c r="AA99" s="476"/>
      <c r="AB99" s="476"/>
      <c r="AC99" s="476"/>
      <c r="AD99" s="476"/>
      <c r="AE99" s="476"/>
      <c r="AF99" s="476"/>
      <c r="AG99" s="476"/>
      <c r="AH99" s="476"/>
      <c r="AI99" s="476"/>
      <c r="AJ99" s="458">
        <f t="shared" si="61"/>
        <v>0</v>
      </c>
      <c r="AK99" s="476"/>
      <c r="AL99" s="476"/>
      <c r="AM99" s="499">
        <f t="shared" si="62"/>
        <v>0</v>
      </c>
      <c r="AN99" s="470"/>
      <c r="AO99" s="470"/>
      <c r="AP99" s="470"/>
      <c r="AQ99" s="72">
        <f t="shared" si="63"/>
        <v>0</v>
      </c>
    </row>
    <row r="100" s="448" customFormat="1" ht="14" customHeight="1" spans="1:43">
      <c r="A100" s="74" t="s">
        <v>267</v>
      </c>
      <c r="B100" s="470">
        <v>1890</v>
      </c>
      <c r="C100" s="473" t="s">
        <v>268</v>
      </c>
      <c r="D100" s="474"/>
      <c r="E100" s="475">
        <f t="shared" si="58"/>
        <v>0</v>
      </c>
      <c r="F100" s="476"/>
      <c r="G100" s="476"/>
      <c r="H100" s="476"/>
      <c r="I100" s="476"/>
      <c r="J100" s="476"/>
      <c r="K100" s="476"/>
      <c r="L100" s="476"/>
      <c r="M100" s="476"/>
      <c r="N100" s="476"/>
      <c r="O100" s="476"/>
      <c r="P100" s="476"/>
      <c r="Q100" s="476"/>
      <c r="R100" s="458">
        <f t="shared" si="59"/>
        <v>0</v>
      </c>
      <c r="S100" s="476"/>
      <c r="T100" s="476"/>
      <c r="U100" s="458">
        <f t="shared" si="60"/>
        <v>0</v>
      </c>
      <c r="V100" s="476"/>
      <c r="W100" s="476"/>
      <c r="X100" s="476"/>
      <c r="Y100" s="476"/>
      <c r="Z100" s="476"/>
      <c r="AA100" s="476"/>
      <c r="AB100" s="476"/>
      <c r="AC100" s="476"/>
      <c r="AD100" s="476"/>
      <c r="AE100" s="476"/>
      <c r="AF100" s="476"/>
      <c r="AG100" s="476"/>
      <c r="AH100" s="476"/>
      <c r="AI100" s="476"/>
      <c r="AJ100" s="458">
        <f t="shared" si="61"/>
        <v>0</v>
      </c>
      <c r="AK100" s="476"/>
      <c r="AL100" s="476"/>
      <c r="AM100" s="499">
        <f t="shared" si="62"/>
        <v>0</v>
      </c>
      <c r="AN100" s="470"/>
      <c r="AO100" s="470"/>
      <c r="AP100" s="470"/>
      <c r="AQ100" s="72">
        <f t="shared" si="63"/>
        <v>0</v>
      </c>
    </row>
    <row r="101" s="448" customFormat="1" ht="14" customHeight="1" spans="1:43">
      <c r="A101" s="74" t="s">
        <v>269</v>
      </c>
      <c r="B101" s="470">
        <v>20697</v>
      </c>
      <c r="C101" s="477" t="s">
        <v>270</v>
      </c>
      <c r="D101" s="474"/>
      <c r="E101" s="475">
        <f t="shared" si="58"/>
        <v>0</v>
      </c>
      <c r="F101" s="476"/>
      <c r="G101" s="476"/>
      <c r="H101" s="476"/>
      <c r="I101" s="476"/>
      <c r="J101" s="476"/>
      <c r="K101" s="476"/>
      <c r="L101" s="476"/>
      <c r="M101" s="476"/>
      <c r="N101" s="476"/>
      <c r="O101" s="476"/>
      <c r="P101" s="476"/>
      <c r="Q101" s="476"/>
      <c r="R101" s="458">
        <f t="shared" si="59"/>
        <v>0</v>
      </c>
      <c r="S101" s="476"/>
      <c r="T101" s="476"/>
      <c r="U101" s="458">
        <f t="shared" si="60"/>
        <v>0</v>
      </c>
      <c r="V101" s="476"/>
      <c r="W101" s="476"/>
      <c r="X101" s="476"/>
      <c r="Y101" s="476"/>
      <c r="Z101" s="476"/>
      <c r="AA101" s="476"/>
      <c r="AB101" s="476"/>
      <c r="AC101" s="476"/>
      <c r="AD101" s="476"/>
      <c r="AE101" s="476"/>
      <c r="AF101" s="476"/>
      <c r="AG101" s="476"/>
      <c r="AH101" s="476"/>
      <c r="AI101" s="476"/>
      <c r="AJ101" s="458">
        <f t="shared" si="61"/>
        <v>0</v>
      </c>
      <c r="AK101" s="476"/>
      <c r="AL101" s="476"/>
      <c r="AM101" s="499">
        <f t="shared" si="62"/>
        <v>0</v>
      </c>
      <c r="AN101" s="470"/>
      <c r="AO101" s="470"/>
      <c r="AP101" s="470"/>
      <c r="AQ101" s="72">
        <f t="shared" si="63"/>
        <v>0</v>
      </c>
    </row>
    <row r="102" s="448" customFormat="1" ht="14" customHeight="1" spans="1:43">
      <c r="A102" s="74" t="s">
        <v>271</v>
      </c>
      <c r="B102" s="470">
        <v>2180</v>
      </c>
      <c r="C102" s="477" t="s">
        <v>272</v>
      </c>
      <c r="D102" s="474"/>
      <c r="E102" s="475">
        <f t="shared" si="58"/>
        <v>0</v>
      </c>
      <c r="F102" s="476"/>
      <c r="G102" s="476"/>
      <c r="H102" s="476"/>
      <c r="I102" s="476"/>
      <c r="J102" s="476"/>
      <c r="K102" s="476"/>
      <c r="L102" s="476"/>
      <c r="M102" s="476"/>
      <c r="N102" s="476"/>
      <c r="O102" s="476"/>
      <c r="P102" s="476"/>
      <c r="Q102" s="476"/>
      <c r="R102" s="458">
        <f t="shared" si="59"/>
        <v>0</v>
      </c>
      <c r="S102" s="476"/>
      <c r="T102" s="476"/>
      <c r="U102" s="458">
        <f t="shared" si="60"/>
        <v>0</v>
      </c>
      <c r="V102" s="476"/>
      <c r="W102" s="476"/>
      <c r="X102" s="476"/>
      <c r="Y102" s="476"/>
      <c r="Z102" s="476"/>
      <c r="AA102" s="476"/>
      <c r="AB102" s="476"/>
      <c r="AC102" s="476"/>
      <c r="AD102" s="476"/>
      <c r="AE102" s="476"/>
      <c r="AF102" s="476"/>
      <c r="AG102" s="476"/>
      <c r="AH102" s="476"/>
      <c r="AI102" s="476"/>
      <c r="AJ102" s="458">
        <f t="shared" si="61"/>
        <v>0</v>
      </c>
      <c r="AK102" s="476"/>
      <c r="AL102" s="476"/>
      <c r="AM102" s="499">
        <f t="shared" si="62"/>
        <v>0</v>
      </c>
      <c r="AN102" s="470"/>
      <c r="AO102" s="470"/>
      <c r="AP102" s="470"/>
      <c r="AQ102" s="72">
        <f t="shared" si="63"/>
        <v>0</v>
      </c>
    </row>
    <row r="103" s="448" customFormat="1" ht="14" customHeight="1" spans="1:43">
      <c r="A103" s="74" t="s">
        <v>273</v>
      </c>
      <c r="B103" s="470">
        <v>58</v>
      </c>
      <c r="C103" s="473" t="s">
        <v>274</v>
      </c>
      <c r="D103" s="474"/>
      <c r="E103" s="475">
        <f t="shared" si="58"/>
        <v>0</v>
      </c>
      <c r="F103" s="476"/>
      <c r="G103" s="476"/>
      <c r="H103" s="476"/>
      <c r="I103" s="476"/>
      <c r="J103" s="476"/>
      <c r="K103" s="476"/>
      <c r="L103" s="476"/>
      <c r="M103" s="476"/>
      <c r="N103" s="476"/>
      <c r="O103" s="476"/>
      <c r="P103" s="476"/>
      <c r="Q103" s="476"/>
      <c r="R103" s="458">
        <f t="shared" si="59"/>
        <v>0</v>
      </c>
      <c r="S103" s="476"/>
      <c r="T103" s="476"/>
      <c r="U103" s="458">
        <f t="shared" si="60"/>
        <v>0</v>
      </c>
      <c r="V103" s="476"/>
      <c r="W103" s="476"/>
      <c r="X103" s="476"/>
      <c r="Y103" s="476"/>
      <c r="Z103" s="476"/>
      <c r="AA103" s="476"/>
      <c r="AB103" s="476"/>
      <c r="AC103" s="476"/>
      <c r="AD103" s="476"/>
      <c r="AE103" s="476"/>
      <c r="AF103" s="476"/>
      <c r="AG103" s="476"/>
      <c r="AH103" s="476"/>
      <c r="AI103" s="476"/>
      <c r="AJ103" s="458">
        <f t="shared" si="61"/>
        <v>0</v>
      </c>
      <c r="AK103" s="476"/>
      <c r="AL103" s="476"/>
      <c r="AM103" s="499">
        <f t="shared" si="62"/>
        <v>0</v>
      </c>
      <c r="AN103" s="470"/>
      <c r="AO103" s="470"/>
      <c r="AP103" s="470"/>
      <c r="AQ103" s="72">
        <f t="shared" si="63"/>
        <v>0</v>
      </c>
    </row>
    <row r="104" s="448" customFormat="1" ht="14" customHeight="1" spans="1:43">
      <c r="A104" s="74" t="s">
        <v>275</v>
      </c>
      <c r="B104" s="470">
        <v>-491</v>
      </c>
      <c r="C104" s="505" t="s">
        <v>168</v>
      </c>
      <c r="D104" s="474"/>
      <c r="E104" s="475">
        <f t="shared" si="58"/>
        <v>0</v>
      </c>
      <c r="F104" s="476"/>
      <c r="G104" s="476"/>
      <c r="H104" s="476"/>
      <c r="I104" s="476"/>
      <c r="J104" s="476"/>
      <c r="K104" s="476"/>
      <c r="L104" s="476"/>
      <c r="M104" s="476"/>
      <c r="N104" s="476"/>
      <c r="O104" s="476"/>
      <c r="P104" s="476"/>
      <c r="Q104" s="476"/>
      <c r="R104" s="458">
        <f t="shared" si="59"/>
        <v>0</v>
      </c>
      <c r="S104" s="476"/>
      <c r="T104" s="476"/>
      <c r="U104" s="458">
        <f t="shared" si="60"/>
        <v>0</v>
      </c>
      <c r="V104" s="476"/>
      <c r="W104" s="476"/>
      <c r="X104" s="476"/>
      <c r="Y104" s="476"/>
      <c r="Z104" s="476"/>
      <c r="AA104" s="476"/>
      <c r="AB104" s="476"/>
      <c r="AC104" s="476"/>
      <c r="AD104" s="476"/>
      <c r="AE104" s="476"/>
      <c r="AF104" s="476"/>
      <c r="AG104" s="476"/>
      <c r="AH104" s="476"/>
      <c r="AI104" s="476"/>
      <c r="AJ104" s="458">
        <f t="shared" si="61"/>
        <v>0</v>
      </c>
      <c r="AK104" s="476"/>
      <c r="AL104" s="476"/>
      <c r="AM104" s="499">
        <f t="shared" si="62"/>
        <v>0</v>
      </c>
      <c r="AN104" s="470"/>
      <c r="AO104" s="470"/>
      <c r="AP104" s="470"/>
      <c r="AQ104" s="72">
        <f t="shared" si="63"/>
        <v>0</v>
      </c>
    </row>
    <row r="105" s="448" customFormat="1" ht="14" customHeight="1" spans="1:43">
      <c r="A105" s="74" t="s">
        <v>276</v>
      </c>
      <c r="B105" s="470">
        <v>1518</v>
      </c>
      <c r="C105" s="477" t="s">
        <v>277</v>
      </c>
      <c r="D105" s="474"/>
      <c r="E105" s="475">
        <f t="shared" si="58"/>
        <v>0</v>
      </c>
      <c r="F105" s="476"/>
      <c r="G105" s="476"/>
      <c r="H105" s="476"/>
      <c r="I105" s="476"/>
      <c r="J105" s="476"/>
      <c r="K105" s="476"/>
      <c r="L105" s="476"/>
      <c r="M105" s="476"/>
      <c r="N105" s="476"/>
      <c r="O105" s="476"/>
      <c r="P105" s="476"/>
      <c r="Q105" s="476"/>
      <c r="R105" s="458">
        <f t="shared" si="59"/>
        <v>0</v>
      </c>
      <c r="S105" s="476"/>
      <c r="T105" s="476"/>
      <c r="U105" s="458">
        <f t="shared" si="60"/>
        <v>0</v>
      </c>
      <c r="V105" s="476"/>
      <c r="W105" s="476"/>
      <c r="X105" s="476"/>
      <c r="Y105" s="476"/>
      <c r="Z105" s="476"/>
      <c r="AA105" s="476"/>
      <c r="AB105" s="476"/>
      <c r="AC105" s="476"/>
      <c r="AD105" s="476"/>
      <c r="AE105" s="476"/>
      <c r="AF105" s="476"/>
      <c r="AG105" s="476"/>
      <c r="AH105" s="476"/>
      <c r="AI105" s="476"/>
      <c r="AJ105" s="458">
        <f t="shared" si="61"/>
        <v>0</v>
      </c>
      <c r="AK105" s="476"/>
      <c r="AL105" s="476"/>
      <c r="AM105" s="499">
        <f t="shared" si="62"/>
        <v>0</v>
      </c>
      <c r="AN105" s="470"/>
      <c r="AO105" s="470"/>
      <c r="AP105" s="470"/>
      <c r="AQ105" s="72">
        <f t="shared" si="63"/>
        <v>0</v>
      </c>
    </row>
    <row r="106" s="448" customFormat="1" ht="14" customHeight="1" spans="1:43">
      <c r="A106" s="74" t="s">
        <v>278</v>
      </c>
      <c r="B106" s="470">
        <v>792</v>
      </c>
      <c r="C106" s="506" t="s">
        <v>279</v>
      </c>
      <c r="D106" s="474">
        <f t="shared" ref="D106:AQ106" si="64">SUM(D107:D114)</f>
        <v>0</v>
      </c>
      <c r="E106" s="474">
        <f t="shared" si="64"/>
        <v>826.81</v>
      </c>
      <c r="F106" s="474">
        <f t="shared" si="64"/>
        <v>432.95</v>
      </c>
      <c r="G106" s="474">
        <f t="shared" si="64"/>
        <v>0</v>
      </c>
      <c r="H106" s="474">
        <f t="shared" si="64"/>
        <v>0</v>
      </c>
      <c r="I106" s="474">
        <f t="shared" si="64"/>
        <v>0</v>
      </c>
      <c r="J106" s="474">
        <f t="shared" si="64"/>
        <v>20.82</v>
      </c>
      <c r="K106" s="474">
        <f t="shared" si="64"/>
        <v>1.79</v>
      </c>
      <c r="L106" s="474">
        <f t="shared" si="64"/>
        <v>1.37</v>
      </c>
      <c r="M106" s="474">
        <f t="shared" si="64"/>
        <v>0</v>
      </c>
      <c r="N106" s="474">
        <f t="shared" si="64"/>
        <v>0.72</v>
      </c>
      <c r="O106" s="474">
        <f t="shared" si="64"/>
        <v>0</v>
      </c>
      <c r="P106" s="474">
        <f t="shared" si="64"/>
        <v>0</v>
      </c>
      <c r="Q106" s="474">
        <f t="shared" si="64"/>
        <v>0</v>
      </c>
      <c r="R106" s="474">
        <f t="shared" si="64"/>
        <v>457.65</v>
      </c>
      <c r="S106" s="474">
        <f t="shared" si="64"/>
        <v>125.92</v>
      </c>
      <c r="T106" s="474">
        <f t="shared" si="64"/>
        <v>37</v>
      </c>
      <c r="U106" s="474">
        <f t="shared" si="64"/>
        <v>162.92</v>
      </c>
      <c r="V106" s="474">
        <f t="shared" si="64"/>
        <v>0</v>
      </c>
      <c r="W106" s="474">
        <f t="shared" si="64"/>
        <v>0</v>
      </c>
      <c r="X106" s="474">
        <f t="shared" si="64"/>
        <v>22.24</v>
      </c>
      <c r="Y106" s="474">
        <f t="shared" si="64"/>
        <v>124</v>
      </c>
      <c r="Z106" s="474">
        <f t="shared" si="64"/>
        <v>0</v>
      </c>
      <c r="AA106" s="474">
        <f t="shared" si="64"/>
        <v>0</v>
      </c>
      <c r="AB106" s="474">
        <f t="shared" si="64"/>
        <v>0</v>
      </c>
      <c r="AC106" s="474">
        <f t="shared" si="64"/>
        <v>0</v>
      </c>
      <c r="AD106" s="474">
        <f t="shared" si="64"/>
        <v>0</v>
      </c>
      <c r="AE106" s="474">
        <f t="shared" si="64"/>
        <v>0</v>
      </c>
      <c r="AF106" s="474">
        <f t="shared" si="64"/>
        <v>60</v>
      </c>
      <c r="AG106" s="474">
        <f t="shared" si="64"/>
        <v>0</v>
      </c>
      <c r="AH106" s="474">
        <f t="shared" si="64"/>
        <v>0</v>
      </c>
      <c r="AI106" s="474">
        <f t="shared" si="64"/>
        <v>0</v>
      </c>
      <c r="AJ106" s="474">
        <f t="shared" si="64"/>
        <v>206.24</v>
      </c>
      <c r="AK106" s="474">
        <f t="shared" si="64"/>
        <v>0</v>
      </c>
      <c r="AL106" s="474">
        <f t="shared" si="64"/>
        <v>0</v>
      </c>
      <c r="AM106" s="498">
        <f t="shared" si="64"/>
        <v>826.81</v>
      </c>
      <c r="AN106" s="474">
        <f t="shared" si="64"/>
        <v>40</v>
      </c>
      <c r="AO106" s="474">
        <f t="shared" si="64"/>
        <v>0</v>
      </c>
      <c r="AP106" s="474">
        <f t="shared" si="64"/>
        <v>0</v>
      </c>
      <c r="AQ106" s="474">
        <f t="shared" si="64"/>
        <v>866.81</v>
      </c>
    </row>
    <row r="107" s="448" customFormat="1" ht="14" customHeight="1" spans="1:43">
      <c r="A107" s="74" t="s">
        <v>280</v>
      </c>
      <c r="B107" s="470">
        <v>1</v>
      </c>
      <c r="C107" s="473" t="s">
        <v>150</v>
      </c>
      <c r="D107" s="474"/>
      <c r="E107" s="475">
        <f t="shared" ref="E107:E114" si="65">R107+U107+V107+AJ107+AL107</f>
        <v>646.81</v>
      </c>
      <c r="F107" s="476">
        <v>432.95</v>
      </c>
      <c r="G107" s="476"/>
      <c r="H107" s="476"/>
      <c r="I107" s="476"/>
      <c r="J107" s="476">
        <v>20.82</v>
      </c>
      <c r="K107" s="476">
        <v>1.79</v>
      </c>
      <c r="L107" s="476">
        <v>1.37</v>
      </c>
      <c r="M107" s="476"/>
      <c r="N107" s="476">
        <v>0.72</v>
      </c>
      <c r="O107" s="476"/>
      <c r="P107" s="476"/>
      <c r="Q107" s="476"/>
      <c r="R107" s="458">
        <f t="shared" ref="R107:R114" si="66">SUM(F107:Q107)</f>
        <v>457.65</v>
      </c>
      <c r="S107" s="476">
        <v>125.92</v>
      </c>
      <c r="T107" s="476">
        <v>37</v>
      </c>
      <c r="U107" s="458">
        <f t="shared" ref="U107:U114" si="67">SUM(S107:T107)</f>
        <v>162.92</v>
      </c>
      <c r="V107" s="476"/>
      <c r="W107" s="476"/>
      <c r="X107" s="476">
        <v>22.24</v>
      </c>
      <c r="Y107" s="476">
        <v>4</v>
      </c>
      <c r="Z107" s="476"/>
      <c r="AA107" s="476"/>
      <c r="AB107" s="476"/>
      <c r="AC107" s="476"/>
      <c r="AD107" s="476"/>
      <c r="AE107" s="476"/>
      <c r="AF107" s="476"/>
      <c r="AG107" s="476"/>
      <c r="AH107" s="476"/>
      <c r="AI107" s="476"/>
      <c r="AJ107" s="458">
        <f t="shared" ref="AJ107:AJ114" si="68">SUM(W107:AI107)</f>
        <v>26.24</v>
      </c>
      <c r="AK107" s="476"/>
      <c r="AL107" s="476">
        <v>0</v>
      </c>
      <c r="AM107" s="499">
        <f t="shared" ref="AM107:AM114" si="69">R107+U107+V107+AJ107+AL107</f>
        <v>646.81</v>
      </c>
      <c r="AN107" s="470"/>
      <c r="AO107" s="470"/>
      <c r="AP107" s="470"/>
      <c r="AQ107" s="72">
        <f t="shared" ref="AQ107:AQ114" si="70">AM107+AN107+AO107+AP107</f>
        <v>646.81</v>
      </c>
    </row>
    <row r="108" s="448" customFormat="1" ht="14" customHeight="1" spans="1:43">
      <c r="A108" s="74" t="s">
        <v>281</v>
      </c>
      <c r="B108" s="470">
        <v>945</v>
      </c>
      <c r="C108" s="473" t="s">
        <v>152</v>
      </c>
      <c r="D108" s="474"/>
      <c r="E108" s="475">
        <f t="shared" si="65"/>
        <v>0</v>
      </c>
      <c r="F108" s="476"/>
      <c r="G108" s="476"/>
      <c r="H108" s="476"/>
      <c r="I108" s="476"/>
      <c r="J108" s="476"/>
      <c r="K108" s="476"/>
      <c r="L108" s="476"/>
      <c r="M108" s="476"/>
      <c r="N108" s="476"/>
      <c r="O108" s="476"/>
      <c r="P108" s="476"/>
      <c r="Q108" s="476"/>
      <c r="R108" s="458">
        <f t="shared" si="66"/>
        <v>0</v>
      </c>
      <c r="S108" s="476"/>
      <c r="T108" s="476"/>
      <c r="U108" s="458">
        <f t="shared" si="67"/>
        <v>0</v>
      </c>
      <c r="V108" s="476"/>
      <c r="W108" s="476"/>
      <c r="X108" s="476"/>
      <c r="Y108" s="476"/>
      <c r="Z108" s="476"/>
      <c r="AA108" s="476"/>
      <c r="AB108" s="476"/>
      <c r="AC108" s="476"/>
      <c r="AD108" s="476"/>
      <c r="AE108" s="476"/>
      <c r="AF108" s="476"/>
      <c r="AG108" s="476"/>
      <c r="AH108" s="476"/>
      <c r="AI108" s="476"/>
      <c r="AJ108" s="458">
        <f t="shared" si="68"/>
        <v>0</v>
      </c>
      <c r="AK108" s="476"/>
      <c r="AL108" s="476"/>
      <c r="AM108" s="499">
        <f t="shared" si="69"/>
        <v>0</v>
      </c>
      <c r="AN108" s="470"/>
      <c r="AO108" s="470"/>
      <c r="AP108" s="470"/>
      <c r="AQ108" s="72">
        <f t="shared" si="70"/>
        <v>0</v>
      </c>
    </row>
    <row r="109" s="448" customFormat="1" ht="14" customHeight="1" spans="1:43">
      <c r="A109" s="80" t="s">
        <v>282</v>
      </c>
      <c r="B109" s="479">
        <f>SUM(B110:B130)</f>
        <v>23355</v>
      </c>
      <c r="C109" s="473" t="s">
        <v>154</v>
      </c>
      <c r="D109" s="474"/>
      <c r="E109" s="475">
        <f t="shared" si="65"/>
        <v>0</v>
      </c>
      <c r="F109" s="476"/>
      <c r="G109" s="476"/>
      <c r="H109" s="476"/>
      <c r="I109" s="476"/>
      <c r="J109" s="476"/>
      <c r="K109" s="476"/>
      <c r="L109" s="476"/>
      <c r="M109" s="476"/>
      <c r="N109" s="476"/>
      <c r="O109" s="476"/>
      <c r="P109" s="476"/>
      <c r="Q109" s="476"/>
      <c r="R109" s="458">
        <f t="shared" si="66"/>
        <v>0</v>
      </c>
      <c r="S109" s="476"/>
      <c r="T109" s="476"/>
      <c r="U109" s="458">
        <f t="shared" si="67"/>
        <v>0</v>
      </c>
      <c r="V109" s="476"/>
      <c r="W109" s="476"/>
      <c r="X109" s="476"/>
      <c r="Y109" s="476"/>
      <c r="Z109" s="476"/>
      <c r="AA109" s="476"/>
      <c r="AB109" s="476"/>
      <c r="AC109" s="476"/>
      <c r="AD109" s="476"/>
      <c r="AE109" s="476"/>
      <c r="AF109" s="476"/>
      <c r="AG109" s="476"/>
      <c r="AH109" s="476"/>
      <c r="AI109" s="476"/>
      <c r="AJ109" s="458">
        <f t="shared" si="68"/>
        <v>0</v>
      </c>
      <c r="AK109" s="476"/>
      <c r="AL109" s="476"/>
      <c r="AM109" s="499">
        <f t="shared" si="69"/>
        <v>0</v>
      </c>
      <c r="AN109" s="470"/>
      <c r="AO109" s="470"/>
      <c r="AP109" s="470"/>
      <c r="AQ109" s="72">
        <f t="shared" si="70"/>
        <v>0</v>
      </c>
    </row>
    <row r="110" s="448" customFormat="1" ht="14" customHeight="1" spans="1:43">
      <c r="A110" s="74" t="s">
        <v>283</v>
      </c>
      <c r="B110" s="470">
        <v>6</v>
      </c>
      <c r="C110" s="477" t="s">
        <v>284</v>
      </c>
      <c r="D110" s="474"/>
      <c r="E110" s="475">
        <f t="shared" si="65"/>
        <v>120</v>
      </c>
      <c r="F110" s="476"/>
      <c r="G110" s="476"/>
      <c r="H110" s="476"/>
      <c r="I110" s="476"/>
      <c r="J110" s="476"/>
      <c r="K110" s="476"/>
      <c r="L110" s="476"/>
      <c r="M110" s="476"/>
      <c r="N110" s="476"/>
      <c r="O110" s="476"/>
      <c r="P110" s="476"/>
      <c r="Q110" s="476"/>
      <c r="R110" s="458">
        <f t="shared" si="66"/>
        <v>0</v>
      </c>
      <c r="S110" s="476"/>
      <c r="T110" s="476"/>
      <c r="U110" s="458">
        <f t="shared" si="67"/>
        <v>0</v>
      </c>
      <c r="V110" s="476"/>
      <c r="W110" s="476"/>
      <c r="X110" s="476"/>
      <c r="Y110" s="476">
        <v>120</v>
      </c>
      <c r="Z110" s="476"/>
      <c r="AA110" s="476"/>
      <c r="AB110" s="476"/>
      <c r="AC110" s="476"/>
      <c r="AD110" s="476"/>
      <c r="AE110" s="476"/>
      <c r="AF110" s="476"/>
      <c r="AG110" s="476"/>
      <c r="AH110" s="476"/>
      <c r="AI110" s="476"/>
      <c r="AJ110" s="458">
        <f t="shared" si="68"/>
        <v>120</v>
      </c>
      <c r="AK110" s="476"/>
      <c r="AL110" s="476"/>
      <c r="AM110" s="499">
        <f t="shared" si="69"/>
        <v>120</v>
      </c>
      <c r="AN110" s="470"/>
      <c r="AO110" s="470"/>
      <c r="AP110" s="470"/>
      <c r="AQ110" s="72">
        <f t="shared" si="70"/>
        <v>120</v>
      </c>
    </row>
    <row r="111" s="448" customFormat="1" ht="14" customHeight="1" spans="1:43">
      <c r="A111" s="74" t="s">
        <v>285</v>
      </c>
      <c r="B111" s="470"/>
      <c r="C111" s="477" t="s">
        <v>286</v>
      </c>
      <c r="D111" s="474"/>
      <c r="E111" s="475">
        <f t="shared" si="65"/>
        <v>0</v>
      </c>
      <c r="F111" s="476"/>
      <c r="G111" s="476"/>
      <c r="H111" s="476"/>
      <c r="I111" s="476"/>
      <c r="J111" s="476"/>
      <c r="K111" s="476"/>
      <c r="L111" s="476"/>
      <c r="M111" s="476"/>
      <c r="N111" s="476"/>
      <c r="O111" s="476"/>
      <c r="P111" s="476"/>
      <c r="Q111" s="476"/>
      <c r="R111" s="458">
        <f t="shared" si="66"/>
        <v>0</v>
      </c>
      <c r="S111" s="476"/>
      <c r="T111" s="476"/>
      <c r="U111" s="458">
        <f t="shared" si="67"/>
        <v>0</v>
      </c>
      <c r="V111" s="476"/>
      <c r="W111" s="476"/>
      <c r="X111" s="476"/>
      <c r="Y111" s="476"/>
      <c r="Z111" s="476"/>
      <c r="AA111" s="476"/>
      <c r="AB111" s="476"/>
      <c r="AC111" s="476"/>
      <c r="AD111" s="476"/>
      <c r="AE111" s="476"/>
      <c r="AF111" s="476"/>
      <c r="AG111" s="476"/>
      <c r="AH111" s="476"/>
      <c r="AI111" s="476"/>
      <c r="AJ111" s="458">
        <f t="shared" si="68"/>
        <v>0</v>
      </c>
      <c r="AK111" s="476"/>
      <c r="AL111" s="476"/>
      <c r="AM111" s="499">
        <f t="shared" si="69"/>
        <v>0</v>
      </c>
      <c r="AN111" s="470"/>
      <c r="AO111" s="470"/>
      <c r="AP111" s="470"/>
      <c r="AQ111" s="72">
        <f t="shared" si="70"/>
        <v>0</v>
      </c>
    </row>
    <row r="112" s="448" customFormat="1" ht="14" customHeight="1" spans="1:43">
      <c r="A112" s="74" t="s">
        <v>287</v>
      </c>
      <c r="B112" s="470"/>
      <c r="C112" s="477" t="s">
        <v>288</v>
      </c>
      <c r="D112" s="474"/>
      <c r="E112" s="475">
        <f t="shared" si="65"/>
        <v>0</v>
      </c>
      <c r="F112" s="476"/>
      <c r="G112" s="476"/>
      <c r="H112" s="476"/>
      <c r="I112" s="476"/>
      <c r="J112" s="476"/>
      <c r="K112" s="476"/>
      <c r="L112" s="476"/>
      <c r="M112" s="476"/>
      <c r="N112" s="476"/>
      <c r="O112" s="476"/>
      <c r="P112" s="476"/>
      <c r="Q112" s="476"/>
      <c r="R112" s="458">
        <f t="shared" si="66"/>
        <v>0</v>
      </c>
      <c r="S112" s="476"/>
      <c r="T112" s="476"/>
      <c r="U112" s="458">
        <f t="shared" si="67"/>
        <v>0</v>
      </c>
      <c r="V112" s="476"/>
      <c r="W112" s="476"/>
      <c r="X112" s="476"/>
      <c r="Y112" s="476"/>
      <c r="Z112" s="476"/>
      <c r="AA112" s="476"/>
      <c r="AB112" s="476"/>
      <c r="AC112" s="476"/>
      <c r="AD112" s="476"/>
      <c r="AE112" s="476"/>
      <c r="AF112" s="476"/>
      <c r="AG112" s="476"/>
      <c r="AH112" s="476"/>
      <c r="AI112" s="476"/>
      <c r="AJ112" s="458">
        <f t="shared" si="68"/>
        <v>0</v>
      </c>
      <c r="AK112" s="476"/>
      <c r="AL112" s="476"/>
      <c r="AM112" s="499">
        <f t="shared" si="69"/>
        <v>0</v>
      </c>
      <c r="AN112" s="470"/>
      <c r="AO112" s="470"/>
      <c r="AP112" s="470"/>
      <c r="AQ112" s="72">
        <f t="shared" si="70"/>
        <v>0</v>
      </c>
    </row>
    <row r="113" s="448" customFormat="1" ht="14" customHeight="1" spans="1:43">
      <c r="A113" s="74" t="s">
        <v>289</v>
      </c>
      <c r="B113" s="470"/>
      <c r="C113" s="473" t="s">
        <v>168</v>
      </c>
      <c r="D113" s="474"/>
      <c r="E113" s="475">
        <f t="shared" si="65"/>
        <v>0</v>
      </c>
      <c r="F113" s="476"/>
      <c r="G113" s="476"/>
      <c r="H113" s="476"/>
      <c r="I113" s="476"/>
      <c r="J113" s="476"/>
      <c r="K113" s="476"/>
      <c r="L113" s="476"/>
      <c r="M113" s="476"/>
      <c r="N113" s="476"/>
      <c r="O113" s="476"/>
      <c r="P113" s="476"/>
      <c r="Q113" s="476"/>
      <c r="R113" s="458">
        <f t="shared" si="66"/>
        <v>0</v>
      </c>
      <c r="S113" s="476"/>
      <c r="T113" s="476"/>
      <c r="U113" s="458">
        <f t="shared" si="67"/>
        <v>0</v>
      </c>
      <c r="V113" s="476"/>
      <c r="W113" s="476"/>
      <c r="X113" s="476"/>
      <c r="Y113" s="476"/>
      <c r="Z113" s="476"/>
      <c r="AA113" s="476"/>
      <c r="AB113" s="476"/>
      <c r="AC113" s="476"/>
      <c r="AD113" s="476"/>
      <c r="AE113" s="476"/>
      <c r="AF113" s="476"/>
      <c r="AG113" s="476"/>
      <c r="AH113" s="476"/>
      <c r="AI113" s="476"/>
      <c r="AJ113" s="458">
        <f t="shared" si="68"/>
        <v>0</v>
      </c>
      <c r="AK113" s="476"/>
      <c r="AL113" s="476"/>
      <c r="AM113" s="499">
        <f t="shared" si="69"/>
        <v>0</v>
      </c>
      <c r="AN113" s="470"/>
      <c r="AO113" s="470"/>
      <c r="AP113" s="470"/>
      <c r="AQ113" s="72">
        <f t="shared" si="70"/>
        <v>0</v>
      </c>
    </row>
    <row r="114" s="448" customFormat="1" ht="14" customHeight="1" spans="1:43">
      <c r="A114" s="74" t="s">
        <v>290</v>
      </c>
      <c r="B114" s="470">
        <v>784</v>
      </c>
      <c r="C114" s="473" t="s">
        <v>291</v>
      </c>
      <c r="D114" s="474"/>
      <c r="E114" s="475">
        <f t="shared" si="65"/>
        <v>60</v>
      </c>
      <c r="F114" s="476"/>
      <c r="G114" s="476"/>
      <c r="H114" s="476"/>
      <c r="I114" s="476"/>
      <c r="J114" s="476"/>
      <c r="K114" s="476"/>
      <c r="L114" s="476"/>
      <c r="M114" s="476"/>
      <c r="N114" s="476"/>
      <c r="O114" s="476"/>
      <c r="P114" s="476"/>
      <c r="Q114" s="476"/>
      <c r="R114" s="458">
        <f t="shared" si="66"/>
        <v>0</v>
      </c>
      <c r="S114" s="476"/>
      <c r="T114" s="476"/>
      <c r="U114" s="458">
        <f t="shared" si="67"/>
        <v>0</v>
      </c>
      <c r="V114" s="476"/>
      <c r="W114" s="476"/>
      <c r="X114" s="476"/>
      <c r="Y114" s="476"/>
      <c r="Z114" s="476"/>
      <c r="AA114" s="476"/>
      <c r="AB114" s="476"/>
      <c r="AC114" s="476"/>
      <c r="AD114" s="476"/>
      <c r="AE114" s="476"/>
      <c r="AF114" s="476">
        <v>60</v>
      </c>
      <c r="AG114" s="476"/>
      <c r="AH114" s="476"/>
      <c r="AI114" s="476"/>
      <c r="AJ114" s="458">
        <f t="shared" si="68"/>
        <v>60</v>
      </c>
      <c r="AK114" s="476"/>
      <c r="AL114" s="476"/>
      <c r="AM114" s="499">
        <f t="shared" si="69"/>
        <v>60</v>
      </c>
      <c r="AN114" s="470">
        <v>40</v>
      </c>
      <c r="AO114" s="470"/>
      <c r="AP114" s="470"/>
      <c r="AQ114" s="72">
        <f t="shared" si="70"/>
        <v>100</v>
      </c>
    </row>
    <row r="115" s="448" customFormat="1" ht="14" customHeight="1" spans="1:43">
      <c r="A115" s="74" t="s">
        <v>292</v>
      </c>
      <c r="B115" s="470"/>
      <c r="C115" s="471" t="s">
        <v>293</v>
      </c>
      <c r="D115" s="474">
        <f t="shared" ref="D115:AQ115" si="71">SUM(D116:D125)</f>
        <v>0</v>
      </c>
      <c r="E115" s="474">
        <f t="shared" si="71"/>
        <v>208.41</v>
      </c>
      <c r="F115" s="474">
        <f t="shared" si="71"/>
        <v>98.91</v>
      </c>
      <c r="G115" s="474">
        <f t="shared" si="71"/>
        <v>0</v>
      </c>
      <c r="H115" s="474">
        <f t="shared" si="71"/>
        <v>0</v>
      </c>
      <c r="I115" s="474">
        <f t="shared" si="71"/>
        <v>0</v>
      </c>
      <c r="J115" s="474">
        <f t="shared" si="71"/>
        <v>6.62</v>
      </c>
      <c r="K115" s="474">
        <f t="shared" si="71"/>
        <v>0.56</v>
      </c>
      <c r="L115" s="474">
        <f t="shared" si="71"/>
        <v>0.43</v>
      </c>
      <c r="M115" s="474">
        <f t="shared" si="71"/>
        <v>0</v>
      </c>
      <c r="N115" s="474">
        <f t="shared" si="71"/>
        <v>2.16</v>
      </c>
      <c r="O115" s="474">
        <f t="shared" si="71"/>
        <v>0</v>
      </c>
      <c r="P115" s="474">
        <f t="shared" si="71"/>
        <v>0</v>
      </c>
      <c r="Q115" s="474">
        <f t="shared" si="71"/>
        <v>0</v>
      </c>
      <c r="R115" s="474">
        <f t="shared" si="71"/>
        <v>108.68</v>
      </c>
      <c r="S115" s="474">
        <f t="shared" si="71"/>
        <v>14.73</v>
      </c>
      <c r="T115" s="474">
        <f t="shared" si="71"/>
        <v>5</v>
      </c>
      <c r="U115" s="474">
        <f t="shared" si="71"/>
        <v>19.73</v>
      </c>
      <c r="V115" s="474">
        <f t="shared" si="71"/>
        <v>0</v>
      </c>
      <c r="W115" s="474">
        <f t="shared" si="71"/>
        <v>0</v>
      </c>
      <c r="X115" s="474">
        <f t="shared" si="71"/>
        <v>0</v>
      </c>
      <c r="Y115" s="474">
        <f t="shared" si="71"/>
        <v>5</v>
      </c>
      <c r="Z115" s="474">
        <f t="shared" si="71"/>
        <v>0</v>
      </c>
      <c r="AA115" s="474">
        <f t="shared" si="71"/>
        <v>0</v>
      </c>
      <c r="AB115" s="474">
        <f t="shared" si="71"/>
        <v>0</v>
      </c>
      <c r="AC115" s="474">
        <f t="shared" si="71"/>
        <v>0</v>
      </c>
      <c r="AD115" s="474">
        <f t="shared" si="71"/>
        <v>0</v>
      </c>
      <c r="AE115" s="474">
        <f t="shared" si="71"/>
        <v>0</v>
      </c>
      <c r="AF115" s="474">
        <f t="shared" si="71"/>
        <v>30</v>
      </c>
      <c r="AG115" s="474">
        <f t="shared" si="71"/>
        <v>0</v>
      </c>
      <c r="AH115" s="474">
        <f t="shared" si="71"/>
        <v>0</v>
      </c>
      <c r="AI115" s="474">
        <f t="shared" si="71"/>
        <v>0</v>
      </c>
      <c r="AJ115" s="474">
        <f t="shared" si="71"/>
        <v>35</v>
      </c>
      <c r="AK115" s="474">
        <f t="shared" si="71"/>
        <v>0</v>
      </c>
      <c r="AL115" s="474">
        <f t="shared" si="71"/>
        <v>45</v>
      </c>
      <c r="AM115" s="498">
        <f t="shared" si="71"/>
        <v>208.41</v>
      </c>
      <c r="AN115" s="474">
        <f t="shared" si="71"/>
        <v>0</v>
      </c>
      <c r="AO115" s="474">
        <f t="shared" si="71"/>
        <v>0</v>
      </c>
      <c r="AP115" s="474">
        <f t="shared" si="71"/>
        <v>0</v>
      </c>
      <c r="AQ115" s="474">
        <f t="shared" si="71"/>
        <v>208.41</v>
      </c>
    </row>
    <row r="116" s="448" customFormat="1" ht="14" customHeight="1" spans="1:43">
      <c r="A116" s="74" t="s">
        <v>294</v>
      </c>
      <c r="B116" s="470">
        <v>410</v>
      </c>
      <c r="C116" s="473" t="s">
        <v>150</v>
      </c>
      <c r="D116" s="474"/>
      <c r="E116" s="475">
        <f t="shared" ref="E116:E125" si="72">R116+U116+V116+AJ116+AL116</f>
        <v>178.41</v>
      </c>
      <c r="F116" s="476">
        <v>98.91</v>
      </c>
      <c r="G116" s="476"/>
      <c r="H116" s="476"/>
      <c r="I116" s="476"/>
      <c r="J116" s="476">
        <v>6.62</v>
      </c>
      <c r="K116" s="476">
        <v>0.56</v>
      </c>
      <c r="L116" s="476">
        <v>0.43</v>
      </c>
      <c r="M116" s="476"/>
      <c r="N116" s="476">
        <v>2.16</v>
      </c>
      <c r="O116" s="476"/>
      <c r="P116" s="476"/>
      <c r="Q116" s="476"/>
      <c r="R116" s="458">
        <f t="shared" ref="R116:R125" si="73">SUM(F116:Q116)</f>
        <v>108.68</v>
      </c>
      <c r="S116" s="476">
        <v>14.73</v>
      </c>
      <c r="T116" s="476">
        <v>5</v>
      </c>
      <c r="U116" s="458">
        <f t="shared" ref="U116:U125" si="74">SUM(S116:T116)</f>
        <v>19.73</v>
      </c>
      <c r="V116" s="476"/>
      <c r="W116" s="476"/>
      <c r="X116" s="476"/>
      <c r="Y116" s="476">
        <v>5</v>
      </c>
      <c r="Z116" s="476"/>
      <c r="AA116" s="476"/>
      <c r="AB116" s="476"/>
      <c r="AC116" s="476"/>
      <c r="AD116" s="476"/>
      <c r="AE116" s="476"/>
      <c r="AF116" s="476"/>
      <c r="AG116" s="476"/>
      <c r="AH116" s="476"/>
      <c r="AI116" s="476"/>
      <c r="AJ116" s="458">
        <f t="shared" ref="AJ116:AJ125" si="75">SUM(W116:AI116)</f>
        <v>5</v>
      </c>
      <c r="AK116" s="476"/>
      <c r="AL116" s="476">
        <v>45</v>
      </c>
      <c r="AM116" s="499">
        <f t="shared" ref="AM116:AM125" si="76">R116+U116+V116+AJ116+AL116</f>
        <v>178.41</v>
      </c>
      <c r="AN116" s="470"/>
      <c r="AO116" s="470"/>
      <c r="AP116" s="470"/>
      <c r="AQ116" s="72">
        <f t="shared" ref="AQ116:AQ125" si="77">AM116+AN116+AO116+AP116</f>
        <v>178.41</v>
      </c>
    </row>
    <row r="117" s="448" customFormat="1" ht="14" customHeight="1" spans="1:43">
      <c r="A117" s="74" t="s">
        <v>295</v>
      </c>
      <c r="B117" s="470">
        <v>924</v>
      </c>
      <c r="C117" s="473" t="s">
        <v>152</v>
      </c>
      <c r="D117" s="474"/>
      <c r="E117" s="475">
        <f t="shared" si="72"/>
        <v>0</v>
      </c>
      <c r="F117" s="476"/>
      <c r="G117" s="476"/>
      <c r="H117" s="476"/>
      <c r="I117" s="476"/>
      <c r="J117" s="476"/>
      <c r="K117" s="476"/>
      <c r="L117" s="476"/>
      <c r="M117" s="476"/>
      <c r="N117" s="476"/>
      <c r="O117" s="476"/>
      <c r="P117" s="476"/>
      <c r="Q117" s="476"/>
      <c r="R117" s="458">
        <f t="shared" si="73"/>
        <v>0</v>
      </c>
      <c r="S117" s="476"/>
      <c r="T117" s="476"/>
      <c r="U117" s="458">
        <f t="shared" si="74"/>
        <v>0</v>
      </c>
      <c r="V117" s="476"/>
      <c r="W117" s="476"/>
      <c r="X117" s="476"/>
      <c r="Y117" s="476"/>
      <c r="Z117" s="476"/>
      <c r="AA117" s="476"/>
      <c r="AB117" s="476"/>
      <c r="AC117" s="476"/>
      <c r="AD117" s="476"/>
      <c r="AE117" s="476"/>
      <c r="AF117" s="476"/>
      <c r="AG117" s="476"/>
      <c r="AH117" s="476"/>
      <c r="AI117" s="476"/>
      <c r="AJ117" s="458">
        <f t="shared" si="75"/>
        <v>0</v>
      </c>
      <c r="AK117" s="476"/>
      <c r="AL117" s="476"/>
      <c r="AM117" s="499">
        <f t="shared" si="76"/>
        <v>0</v>
      </c>
      <c r="AN117" s="470"/>
      <c r="AO117" s="470"/>
      <c r="AP117" s="470"/>
      <c r="AQ117" s="72">
        <f t="shared" si="77"/>
        <v>0</v>
      </c>
    </row>
    <row r="118" s="448" customFormat="1" ht="14" customHeight="1" spans="1:43">
      <c r="A118" s="74" t="s">
        <v>296</v>
      </c>
      <c r="B118" s="470">
        <v>196</v>
      </c>
      <c r="C118" s="473" t="s">
        <v>154</v>
      </c>
      <c r="D118" s="474"/>
      <c r="E118" s="475">
        <f t="shared" si="72"/>
        <v>0</v>
      </c>
      <c r="F118" s="476"/>
      <c r="G118" s="476"/>
      <c r="H118" s="476"/>
      <c r="I118" s="476"/>
      <c r="J118" s="476"/>
      <c r="K118" s="476"/>
      <c r="L118" s="476"/>
      <c r="M118" s="476"/>
      <c r="N118" s="476"/>
      <c r="O118" s="476"/>
      <c r="P118" s="476"/>
      <c r="Q118" s="476"/>
      <c r="R118" s="458">
        <f t="shared" si="73"/>
        <v>0</v>
      </c>
      <c r="S118" s="476"/>
      <c r="T118" s="476"/>
      <c r="U118" s="458">
        <f t="shared" si="74"/>
        <v>0</v>
      </c>
      <c r="V118" s="476"/>
      <c r="W118" s="476"/>
      <c r="X118" s="476"/>
      <c r="Y118" s="476"/>
      <c r="Z118" s="476"/>
      <c r="AA118" s="476"/>
      <c r="AB118" s="476"/>
      <c r="AC118" s="476"/>
      <c r="AD118" s="476"/>
      <c r="AE118" s="476"/>
      <c r="AF118" s="476"/>
      <c r="AG118" s="476"/>
      <c r="AH118" s="476"/>
      <c r="AI118" s="476"/>
      <c r="AJ118" s="458">
        <f t="shared" si="75"/>
        <v>0</v>
      </c>
      <c r="AK118" s="476"/>
      <c r="AL118" s="476"/>
      <c r="AM118" s="499">
        <f t="shared" si="76"/>
        <v>0</v>
      </c>
      <c r="AN118" s="470"/>
      <c r="AO118" s="470"/>
      <c r="AP118" s="470"/>
      <c r="AQ118" s="72">
        <f t="shared" si="77"/>
        <v>0</v>
      </c>
    </row>
    <row r="119" s="448" customFormat="1" ht="14" customHeight="1" spans="1:43">
      <c r="A119" s="74" t="s">
        <v>297</v>
      </c>
      <c r="B119" s="470">
        <v>7430</v>
      </c>
      <c r="C119" s="477" t="s">
        <v>298</v>
      </c>
      <c r="D119" s="474"/>
      <c r="E119" s="475">
        <f t="shared" si="72"/>
        <v>0</v>
      </c>
      <c r="F119" s="476"/>
      <c r="G119" s="476"/>
      <c r="H119" s="476"/>
      <c r="I119" s="476"/>
      <c r="J119" s="476"/>
      <c r="K119" s="476"/>
      <c r="L119" s="476"/>
      <c r="M119" s="476"/>
      <c r="N119" s="476"/>
      <c r="O119" s="476"/>
      <c r="P119" s="476"/>
      <c r="Q119" s="476"/>
      <c r="R119" s="458">
        <f t="shared" si="73"/>
        <v>0</v>
      </c>
      <c r="S119" s="476"/>
      <c r="T119" s="476"/>
      <c r="U119" s="458">
        <f t="shared" si="74"/>
        <v>0</v>
      </c>
      <c r="V119" s="476"/>
      <c r="W119" s="476"/>
      <c r="X119" s="476"/>
      <c r="Y119" s="476"/>
      <c r="Z119" s="476"/>
      <c r="AA119" s="476"/>
      <c r="AB119" s="476"/>
      <c r="AC119" s="476"/>
      <c r="AD119" s="476"/>
      <c r="AE119" s="476"/>
      <c r="AF119" s="476"/>
      <c r="AG119" s="476"/>
      <c r="AH119" s="476"/>
      <c r="AI119" s="476"/>
      <c r="AJ119" s="458">
        <f t="shared" si="75"/>
        <v>0</v>
      </c>
      <c r="AK119" s="476"/>
      <c r="AL119" s="476"/>
      <c r="AM119" s="499">
        <f t="shared" si="76"/>
        <v>0</v>
      </c>
      <c r="AN119" s="470"/>
      <c r="AO119" s="470"/>
      <c r="AP119" s="470"/>
      <c r="AQ119" s="72">
        <f t="shared" si="77"/>
        <v>0</v>
      </c>
    </row>
    <row r="120" s="448" customFormat="1" ht="14" customHeight="1" spans="1:43">
      <c r="A120" s="74" t="s">
        <v>299</v>
      </c>
      <c r="B120" s="470"/>
      <c r="C120" s="477" t="s">
        <v>300</v>
      </c>
      <c r="D120" s="474"/>
      <c r="E120" s="475">
        <f t="shared" si="72"/>
        <v>0</v>
      </c>
      <c r="F120" s="476"/>
      <c r="G120" s="476"/>
      <c r="H120" s="476"/>
      <c r="I120" s="476"/>
      <c r="J120" s="476"/>
      <c r="K120" s="476"/>
      <c r="L120" s="476"/>
      <c r="M120" s="476"/>
      <c r="N120" s="476"/>
      <c r="O120" s="476"/>
      <c r="P120" s="476"/>
      <c r="Q120" s="476"/>
      <c r="R120" s="458">
        <f t="shared" si="73"/>
        <v>0</v>
      </c>
      <c r="S120" s="476"/>
      <c r="T120" s="476"/>
      <c r="U120" s="458">
        <f t="shared" si="74"/>
        <v>0</v>
      </c>
      <c r="V120" s="476"/>
      <c r="W120" s="476"/>
      <c r="X120" s="476"/>
      <c r="Y120" s="476"/>
      <c r="Z120" s="476"/>
      <c r="AA120" s="476"/>
      <c r="AB120" s="476"/>
      <c r="AC120" s="476"/>
      <c r="AD120" s="476"/>
      <c r="AE120" s="476"/>
      <c r="AF120" s="476"/>
      <c r="AG120" s="476"/>
      <c r="AH120" s="476"/>
      <c r="AI120" s="476"/>
      <c r="AJ120" s="458">
        <f t="shared" si="75"/>
        <v>0</v>
      </c>
      <c r="AK120" s="476"/>
      <c r="AL120" s="476"/>
      <c r="AM120" s="499">
        <f t="shared" si="76"/>
        <v>0</v>
      </c>
      <c r="AN120" s="470"/>
      <c r="AO120" s="470"/>
      <c r="AP120" s="470"/>
      <c r="AQ120" s="72">
        <f t="shared" si="77"/>
        <v>0</v>
      </c>
    </row>
    <row r="121" s="448" customFormat="1" ht="14" customHeight="1" spans="1:43">
      <c r="A121" s="74" t="s">
        <v>301</v>
      </c>
      <c r="B121" s="470">
        <v>12674</v>
      </c>
      <c r="C121" s="477" t="s">
        <v>302</v>
      </c>
      <c r="D121" s="474"/>
      <c r="E121" s="475">
        <f t="shared" si="72"/>
        <v>0</v>
      </c>
      <c r="F121" s="476"/>
      <c r="G121" s="476"/>
      <c r="H121" s="476"/>
      <c r="I121" s="476"/>
      <c r="J121" s="476"/>
      <c r="K121" s="476"/>
      <c r="L121" s="476"/>
      <c r="M121" s="476"/>
      <c r="N121" s="476"/>
      <c r="O121" s="476"/>
      <c r="P121" s="476"/>
      <c r="Q121" s="476"/>
      <c r="R121" s="458">
        <f t="shared" si="73"/>
        <v>0</v>
      </c>
      <c r="S121" s="476"/>
      <c r="T121" s="476"/>
      <c r="U121" s="458">
        <f t="shared" si="74"/>
        <v>0</v>
      </c>
      <c r="V121" s="476"/>
      <c r="W121" s="476"/>
      <c r="X121" s="476"/>
      <c r="Y121" s="476"/>
      <c r="Z121" s="476"/>
      <c r="AA121" s="476"/>
      <c r="AB121" s="476"/>
      <c r="AC121" s="476"/>
      <c r="AD121" s="476"/>
      <c r="AE121" s="476"/>
      <c r="AF121" s="476"/>
      <c r="AG121" s="476"/>
      <c r="AH121" s="476"/>
      <c r="AI121" s="476"/>
      <c r="AJ121" s="458">
        <f t="shared" si="75"/>
        <v>0</v>
      </c>
      <c r="AK121" s="476"/>
      <c r="AL121" s="476"/>
      <c r="AM121" s="499">
        <f t="shared" si="76"/>
        <v>0</v>
      </c>
      <c r="AN121" s="470"/>
      <c r="AO121" s="470"/>
      <c r="AP121" s="470"/>
      <c r="AQ121" s="72">
        <f t="shared" si="77"/>
        <v>0</v>
      </c>
    </row>
    <row r="122" s="448" customFormat="1" ht="14" customHeight="1" spans="1:43">
      <c r="A122" s="74" t="s">
        <v>303</v>
      </c>
      <c r="B122" s="470"/>
      <c r="C122" s="473" t="s">
        <v>304</v>
      </c>
      <c r="D122" s="474"/>
      <c r="E122" s="475">
        <f t="shared" si="72"/>
        <v>0</v>
      </c>
      <c r="F122" s="476"/>
      <c r="G122" s="476"/>
      <c r="H122" s="476"/>
      <c r="I122" s="476"/>
      <c r="J122" s="476"/>
      <c r="K122" s="476"/>
      <c r="L122" s="476"/>
      <c r="M122" s="476"/>
      <c r="N122" s="476"/>
      <c r="O122" s="476"/>
      <c r="P122" s="476"/>
      <c r="Q122" s="476"/>
      <c r="R122" s="458">
        <f t="shared" si="73"/>
        <v>0</v>
      </c>
      <c r="S122" s="476"/>
      <c r="T122" s="476"/>
      <c r="U122" s="458">
        <f t="shared" si="74"/>
        <v>0</v>
      </c>
      <c r="V122" s="476"/>
      <c r="W122" s="476"/>
      <c r="X122" s="476"/>
      <c r="Y122" s="476"/>
      <c r="Z122" s="476"/>
      <c r="AA122" s="476"/>
      <c r="AB122" s="476"/>
      <c r="AC122" s="476"/>
      <c r="AD122" s="476"/>
      <c r="AE122" s="476"/>
      <c r="AF122" s="476"/>
      <c r="AG122" s="476"/>
      <c r="AH122" s="476"/>
      <c r="AI122" s="476"/>
      <c r="AJ122" s="458">
        <f t="shared" si="75"/>
        <v>0</v>
      </c>
      <c r="AK122" s="476"/>
      <c r="AL122" s="476"/>
      <c r="AM122" s="499">
        <f t="shared" si="76"/>
        <v>0</v>
      </c>
      <c r="AN122" s="470"/>
      <c r="AO122" s="470"/>
      <c r="AP122" s="470"/>
      <c r="AQ122" s="72">
        <f t="shared" si="77"/>
        <v>0</v>
      </c>
    </row>
    <row r="123" s="448" customFormat="1" ht="14" customHeight="1" spans="1:43">
      <c r="A123" s="74" t="s">
        <v>305</v>
      </c>
      <c r="B123" s="470">
        <v>30</v>
      </c>
      <c r="C123" s="473" t="s">
        <v>306</v>
      </c>
      <c r="D123" s="474"/>
      <c r="E123" s="475">
        <f t="shared" si="72"/>
        <v>0</v>
      </c>
      <c r="F123" s="476"/>
      <c r="G123" s="476"/>
      <c r="H123" s="476"/>
      <c r="I123" s="476"/>
      <c r="J123" s="476"/>
      <c r="K123" s="476"/>
      <c r="L123" s="476"/>
      <c r="M123" s="476"/>
      <c r="N123" s="476"/>
      <c r="O123" s="476"/>
      <c r="P123" s="476"/>
      <c r="Q123" s="476"/>
      <c r="R123" s="458">
        <f t="shared" si="73"/>
        <v>0</v>
      </c>
      <c r="S123" s="476"/>
      <c r="T123" s="476"/>
      <c r="U123" s="458">
        <f t="shared" si="74"/>
        <v>0</v>
      </c>
      <c r="V123" s="476"/>
      <c r="W123" s="476"/>
      <c r="X123" s="476"/>
      <c r="Y123" s="476"/>
      <c r="Z123" s="476"/>
      <c r="AA123" s="476"/>
      <c r="AB123" s="476"/>
      <c r="AC123" s="476"/>
      <c r="AD123" s="476"/>
      <c r="AE123" s="476"/>
      <c r="AF123" s="476"/>
      <c r="AG123" s="476"/>
      <c r="AH123" s="476"/>
      <c r="AI123" s="476"/>
      <c r="AJ123" s="458">
        <f t="shared" si="75"/>
        <v>0</v>
      </c>
      <c r="AK123" s="476"/>
      <c r="AL123" s="476"/>
      <c r="AM123" s="499">
        <f t="shared" si="76"/>
        <v>0</v>
      </c>
      <c r="AN123" s="470"/>
      <c r="AO123" s="470"/>
      <c r="AP123" s="470"/>
      <c r="AQ123" s="72">
        <f t="shared" si="77"/>
        <v>0</v>
      </c>
    </row>
    <row r="124" s="448" customFormat="1" ht="14" customHeight="1" spans="1:43">
      <c r="A124" s="74" t="s">
        <v>307</v>
      </c>
      <c r="B124" s="470">
        <v>500</v>
      </c>
      <c r="C124" s="473" t="s">
        <v>168</v>
      </c>
      <c r="D124" s="474"/>
      <c r="E124" s="475">
        <f t="shared" si="72"/>
        <v>0</v>
      </c>
      <c r="F124" s="476"/>
      <c r="G124" s="476"/>
      <c r="H124" s="476"/>
      <c r="I124" s="476"/>
      <c r="J124" s="476"/>
      <c r="K124" s="476"/>
      <c r="L124" s="476"/>
      <c r="M124" s="476"/>
      <c r="N124" s="476"/>
      <c r="O124" s="476"/>
      <c r="P124" s="476"/>
      <c r="Q124" s="476"/>
      <c r="R124" s="458">
        <f t="shared" si="73"/>
        <v>0</v>
      </c>
      <c r="S124" s="476"/>
      <c r="T124" s="476"/>
      <c r="U124" s="458">
        <f t="shared" si="74"/>
        <v>0</v>
      </c>
      <c r="V124" s="476"/>
      <c r="W124" s="476"/>
      <c r="X124" s="476"/>
      <c r="Y124" s="476"/>
      <c r="Z124" s="476"/>
      <c r="AA124" s="476"/>
      <c r="AB124" s="476"/>
      <c r="AC124" s="476"/>
      <c r="AD124" s="476"/>
      <c r="AE124" s="476"/>
      <c r="AF124" s="476"/>
      <c r="AG124" s="476"/>
      <c r="AH124" s="476"/>
      <c r="AI124" s="476"/>
      <c r="AJ124" s="458">
        <f t="shared" si="75"/>
        <v>0</v>
      </c>
      <c r="AK124" s="476"/>
      <c r="AL124" s="476"/>
      <c r="AM124" s="499">
        <f t="shared" si="76"/>
        <v>0</v>
      </c>
      <c r="AN124" s="470"/>
      <c r="AO124" s="470"/>
      <c r="AP124" s="470"/>
      <c r="AQ124" s="72">
        <f t="shared" si="77"/>
        <v>0</v>
      </c>
    </row>
    <row r="125" s="448" customFormat="1" ht="14" customHeight="1" spans="1:43">
      <c r="A125" s="74" t="s">
        <v>308</v>
      </c>
      <c r="B125" s="470"/>
      <c r="C125" s="477" t="s">
        <v>309</v>
      </c>
      <c r="D125" s="474"/>
      <c r="E125" s="475">
        <f t="shared" si="72"/>
        <v>30</v>
      </c>
      <c r="F125" s="476"/>
      <c r="G125" s="476"/>
      <c r="H125" s="476"/>
      <c r="I125" s="476"/>
      <c r="J125" s="476"/>
      <c r="K125" s="476"/>
      <c r="L125" s="476"/>
      <c r="M125" s="476"/>
      <c r="N125" s="476"/>
      <c r="O125" s="476"/>
      <c r="P125" s="476"/>
      <c r="Q125" s="476"/>
      <c r="R125" s="458">
        <f t="shared" si="73"/>
        <v>0</v>
      </c>
      <c r="S125" s="476"/>
      <c r="T125" s="476"/>
      <c r="U125" s="458">
        <f t="shared" si="74"/>
        <v>0</v>
      </c>
      <c r="V125" s="476"/>
      <c r="W125" s="476"/>
      <c r="X125" s="476"/>
      <c r="Y125" s="476"/>
      <c r="Z125" s="476"/>
      <c r="AA125" s="476"/>
      <c r="AB125" s="476"/>
      <c r="AC125" s="476"/>
      <c r="AD125" s="476"/>
      <c r="AE125" s="476"/>
      <c r="AF125" s="476">
        <v>30</v>
      </c>
      <c r="AG125" s="476"/>
      <c r="AH125" s="476"/>
      <c r="AI125" s="476"/>
      <c r="AJ125" s="458">
        <f t="shared" si="75"/>
        <v>30</v>
      </c>
      <c r="AK125" s="476"/>
      <c r="AL125" s="476"/>
      <c r="AM125" s="499">
        <f t="shared" si="76"/>
        <v>30</v>
      </c>
      <c r="AN125" s="470"/>
      <c r="AO125" s="470"/>
      <c r="AP125" s="470"/>
      <c r="AQ125" s="72">
        <f t="shared" si="77"/>
        <v>30</v>
      </c>
    </row>
    <row r="126" s="448" customFormat="1" ht="14" customHeight="1" spans="1:43">
      <c r="A126" s="74" t="s">
        <v>310</v>
      </c>
      <c r="B126" s="470">
        <v>356</v>
      </c>
      <c r="C126" s="477" t="s">
        <v>311</v>
      </c>
      <c r="D126" s="474">
        <f t="shared" ref="D126:AQ126" si="78">SUM(D127:D139)</f>
        <v>0</v>
      </c>
      <c r="E126" s="474">
        <f t="shared" si="78"/>
        <v>0</v>
      </c>
      <c r="F126" s="474">
        <f t="shared" si="78"/>
        <v>0</v>
      </c>
      <c r="G126" s="474">
        <f t="shared" si="78"/>
        <v>0</v>
      </c>
      <c r="H126" s="474">
        <f t="shared" si="78"/>
        <v>0</v>
      </c>
      <c r="I126" s="474">
        <f t="shared" si="78"/>
        <v>0</v>
      </c>
      <c r="J126" s="474">
        <f t="shared" si="78"/>
        <v>0</v>
      </c>
      <c r="K126" s="474">
        <f t="shared" si="78"/>
        <v>0</v>
      </c>
      <c r="L126" s="474">
        <f t="shared" si="78"/>
        <v>0</v>
      </c>
      <c r="M126" s="474">
        <f t="shared" si="78"/>
        <v>0</v>
      </c>
      <c r="N126" s="474">
        <f t="shared" si="78"/>
        <v>0</v>
      </c>
      <c r="O126" s="474">
        <f t="shared" si="78"/>
        <v>0</v>
      </c>
      <c r="P126" s="474">
        <f t="shared" si="78"/>
        <v>0</v>
      </c>
      <c r="Q126" s="474">
        <f t="shared" si="78"/>
        <v>0</v>
      </c>
      <c r="R126" s="474">
        <f t="shared" si="78"/>
        <v>0</v>
      </c>
      <c r="S126" s="474">
        <f t="shared" si="78"/>
        <v>0</v>
      </c>
      <c r="T126" s="474">
        <f t="shared" si="78"/>
        <v>0</v>
      </c>
      <c r="U126" s="474">
        <f t="shared" si="78"/>
        <v>0</v>
      </c>
      <c r="V126" s="474">
        <f t="shared" si="78"/>
        <v>0</v>
      </c>
      <c r="W126" s="474">
        <f t="shared" si="78"/>
        <v>0</v>
      </c>
      <c r="X126" s="474">
        <f t="shared" si="78"/>
        <v>0</v>
      </c>
      <c r="Y126" s="474">
        <f t="shared" si="78"/>
        <v>0</v>
      </c>
      <c r="Z126" s="474">
        <f t="shared" si="78"/>
        <v>0</v>
      </c>
      <c r="AA126" s="474">
        <f t="shared" si="78"/>
        <v>0</v>
      </c>
      <c r="AB126" s="474">
        <f t="shared" si="78"/>
        <v>0</v>
      </c>
      <c r="AC126" s="474">
        <f t="shared" si="78"/>
        <v>0</v>
      </c>
      <c r="AD126" s="474">
        <f t="shared" si="78"/>
        <v>0</v>
      </c>
      <c r="AE126" s="474">
        <f t="shared" si="78"/>
        <v>0</v>
      </c>
      <c r="AF126" s="474">
        <f t="shared" si="78"/>
        <v>0</v>
      </c>
      <c r="AG126" s="474">
        <f t="shared" si="78"/>
        <v>0</v>
      </c>
      <c r="AH126" s="474">
        <f t="shared" si="78"/>
        <v>0</v>
      </c>
      <c r="AI126" s="474">
        <f t="shared" si="78"/>
        <v>0</v>
      </c>
      <c r="AJ126" s="474">
        <f t="shared" si="78"/>
        <v>0</v>
      </c>
      <c r="AK126" s="474">
        <f t="shared" si="78"/>
        <v>0</v>
      </c>
      <c r="AL126" s="474">
        <f t="shared" si="78"/>
        <v>0</v>
      </c>
      <c r="AM126" s="498">
        <f t="shared" si="78"/>
        <v>0</v>
      </c>
      <c r="AN126" s="474">
        <f t="shared" si="78"/>
        <v>0</v>
      </c>
      <c r="AO126" s="474">
        <f t="shared" si="78"/>
        <v>0</v>
      </c>
      <c r="AP126" s="474">
        <f t="shared" si="78"/>
        <v>0</v>
      </c>
      <c r="AQ126" s="474">
        <f t="shared" si="78"/>
        <v>0</v>
      </c>
    </row>
    <row r="127" s="448" customFormat="1" ht="14" customHeight="1" spans="1:43">
      <c r="A127" s="74" t="s">
        <v>312</v>
      </c>
      <c r="B127" s="470">
        <v>7</v>
      </c>
      <c r="C127" s="477" t="s">
        <v>150</v>
      </c>
      <c r="D127" s="474"/>
      <c r="E127" s="475">
        <f t="shared" ref="E127:E139" si="79">R127+U127+V127+AJ127+AL127</f>
        <v>0</v>
      </c>
      <c r="F127" s="476"/>
      <c r="G127" s="476"/>
      <c r="H127" s="476"/>
      <c r="I127" s="476"/>
      <c r="J127" s="476"/>
      <c r="K127" s="476"/>
      <c r="L127" s="476"/>
      <c r="M127" s="476"/>
      <c r="N127" s="476"/>
      <c r="O127" s="476"/>
      <c r="P127" s="476"/>
      <c r="Q127" s="476"/>
      <c r="R127" s="458">
        <f t="shared" ref="R127:R139" si="80">SUM(F127:Q127)</f>
        <v>0</v>
      </c>
      <c r="S127" s="476"/>
      <c r="T127" s="476"/>
      <c r="U127" s="458">
        <f t="shared" ref="U127:U139" si="81">SUM(S127:T127)</f>
        <v>0</v>
      </c>
      <c r="V127" s="476"/>
      <c r="W127" s="476"/>
      <c r="X127" s="476"/>
      <c r="Y127" s="476"/>
      <c r="Z127" s="476"/>
      <c r="AA127" s="476"/>
      <c r="AB127" s="476"/>
      <c r="AC127" s="476"/>
      <c r="AD127" s="476"/>
      <c r="AE127" s="476"/>
      <c r="AF127" s="476"/>
      <c r="AG127" s="476"/>
      <c r="AH127" s="476"/>
      <c r="AI127" s="476"/>
      <c r="AJ127" s="458">
        <f t="shared" ref="AJ127:AJ139" si="82">SUM(W127:AI127)</f>
        <v>0</v>
      </c>
      <c r="AK127" s="476"/>
      <c r="AL127" s="476"/>
      <c r="AM127" s="499">
        <f t="shared" ref="AM127:AM139" si="83">R127+U127+V127+AJ127+AL127</f>
        <v>0</v>
      </c>
      <c r="AN127" s="470"/>
      <c r="AO127" s="470"/>
      <c r="AP127" s="470"/>
      <c r="AQ127" s="72">
        <f t="shared" ref="AQ127:AQ139" si="84">AM127+AN127+AO127+AP127</f>
        <v>0</v>
      </c>
    </row>
    <row r="128" s="448" customFormat="1" ht="14" customHeight="1" spans="1:43">
      <c r="A128" s="74" t="s">
        <v>313</v>
      </c>
      <c r="B128" s="470">
        <v>9</v>
      </c>
      <c r="C128" s="471" t="s">
        <v>152</v>
      </c>
      <c r="D128" s="474"/>
      <c r="E128" s="475">
        <f t="shared" si="79"/>
        <v>0</v>
      </c>
      <c r="F128" s="476"/>
      <c r="G128" s="476"/>
      <c r="H128" s="476"/>
      <c r="I128" s="476"/>
      <c r="J128" s="476"/>
      <c r="K128" s="476"/>
      <c r="L128" s="476"/>
      <c r="M128" s="476"/>
      <c r="N128" s="476"/>
      <c r="O128" s="476"/>
      <c r="P128" s="476"/>
      <c r="Q128" s="476"/>
      <c r="R128" s="458">
        <f t="shared" si="80"/>
        <v>0</v>
      </c>
      <c r="S128" s="476"/>
      <c r="T128" s="476"/>
      <c r="U128" s="458">
        <f t="shared" si="81"/>
        <v>0</v>
      </c>
      <c r="V128" s="476"/>
      <c r="W128" s="476"/>
      <c r="X128" s="476"/>
      <c r="Y128" s="476"/>
      <c r="Z128" s="476"/>
      <c r="AA128" s="476"/>
      <c r="AB128" s="476"/>
      <c r="AC128" s="476"/>
      <c r="AD128" s="476"/>
      <c r="AE128" s="476"/>
      <c r="AF128" s="476"/>
      <c r="AG128" s="476"/>
      <c r="AH128" s="476"/>
      <c r="AI128" s="476"/>
      <c r="AJ128" s="458">
        <f t="shared" si="82"/>
        <v>0</v>
      </c>
      <c r="AK128" s="476"/>
      <c r="AL128" s="476"/>
      <c r="AM128" s="499">
        <f t="shared" si="83"/>
        <v>0</v>
      </c>
      <c r="AN128" s="470"/>
      <c r="AO128" s="470"/>
      <c r="AP128" s="470"/>
      <c r="AQ128" s="72">
        <f t="shared" si="84"/>
        <v>0</v>
      </c>
    </row>
    <row r="129" s="448" customFormat="1" ht="14" customHeight="1" spans="1:43">
      <c r="A129" s="74" t="s">
        <v>314</v>
      </c>
      <c r="B129" s="470">
        <v>4</v>
      </c>
      <c r="C129" s="473" t="s">
        <v>154</v>
      </c>
      <c r="D129" s="474"/>
      <c r="E129" s="475">
        <f t="shared" si="79"/>
        <v>0</v>
      </c>
      <c r="F129" s="476"/>
      <c r="G129" s="476"/>
      <c r="H129" s="476"/>
      <c r="I129" s="476"/>
      <c r="J129" s="476"/>
      <c r="K129" s="476"/>
      <c r="L129" s="476"/>
      <c r="M129" s="476"/>
      <c r="N129" s="476"/>
      <c r="O129" s="476"/>
      <c r="P129" s="476"/>
      <c r="Q129" s="476"/>
      <c r="R129" s="458">
        <f t="shared" si="80"/>
        <v>0</v>
      </c>
      <c r="S129" s="476"/>
      <c r="T129" s="476"/>
      <c r="U129" s="458">
        <f t="shared" si="81"/>
        <v>0</v>
      </c>
      <c r="V129" s="476"/>
      <c r="W129" s="476"/>
      <c r="X129" s="476"/>
      <c r="Y129" s="476"/>
      <c r="Z129" s="476"/>
      <c r="AA129" s="476"/>
      <c r="AB129" s="476"/>
      <c r="AC129" s="476"/>
      <c r="AD129" s="476"/>
      <c r="AE129" s="476"/>
      <c r="AF129" s="476"/>
      <c r="AG129" s="476"/>
      <c r="AH129" s="476"/>
      <c r="AI129" s="476"/>
      <c r="AJ129" s="458">
        <f t="shared" si="82"/>
        <v>0</v>
      </c>
      <c r="AK129" s="476"/>
      <c r="AL129" s="476"/>
      <c r="AM129" s="499">
        <f t="shared" si="83"/>
        <v>0</v>
      </c>
      <c r="AN129" s="470"/>
      <c r="AO129" s="470"/>
      <c r="AP129" s="470"/>
      <c r="AQ129" s="72">
        <f t="shared" si="84"/>
        <v>0</v>
      </c>
    </row>
    <row r="130" s="448" customFormat="1" ht="14" customHeight="1" spans="1:43">
      <c r="A130" s="86" t="s">
        <v>315</v>
      </c>
      <c r="B130" s="470">
        <v>25</v>
      </c>
      <c r="C130" s="473" t="s">
        <v>316</v>
      </c>
      <c r="D130" s="474"/>
      <c r="E130" s="475">
        <f t="shared" si="79"/>
        <v>0</v>
      </c>
      <c r="F130" s="476"/>
      <c r="G130" s="476"/>
      <c r="H130" s="476"/>
      <c r="I130" s="476"/>
      <c r="J130" s="476"/>
      <c r="K130" s="476"/>
      <c r="L130" s="476"/>
      <c r="M130" s="476"/>
      <c r="N130" s="476"/>
      <c r="O130" s="476"/>
      <c r="P130" s="476"/>
      <c r="Q130" s="476"/>
      <c r="R130" s="458">
        <f t="shared" si="80"/>
        <v>0</v>
      </c>
      <c r="S130" s="476"/>
      <c r="T130" s="476"/>
      <c r="U130" s="458">
        <f t="shared" si="81"/>
        <v>0</v>
      </c>
      <c r="V130" s="476"/>
      <c r="W130" s="476"/>
      <c r="X130" s="476"/>
      <c r="Y130" s="476"/>
      <c r="Z130" s="476"/>
      <c r="AA130" s="476"/>
      <c r="AB130" s="476"/>
      <c r="AC130" s="476"/>
      <c r="AD130" s="476"/>
      <c r="AE130" s="476"/>
      <c r="AF130" s="476"/>
      <c r="AG130" s="476"/>
      <c r="AH130" s="476"/>
      <c r="AI130" s="476"/>
      <c r="AJ130" s="458">
        <f t="shared" si="82"/>
        <v>0</v>
      </c>
      <c r="AK130" s="476"/>
      <c r="AL130" s="476"/>
      <c r="AM130" s="499">
        <f t="shared" si="83"/>
        <v>0</v>
      </c>
      <c r="AN130" s="470"/>
      <c r="AO130" s="470"/>
      <c r="AP130" s="470"/>
      <c r="AQ130" s="72">
        <f t="shared" si="84"/>
        <v>0</v>
      </c>
    </row>
    <row r="131" s="448" customFormat="1" ht="14" customHeight="1" spans="1:43">
      <c r="A131" s="500"/>
      <c r="B131" s="470"/>
      <c r="C131" s="473" t="s">
        <v>317</v>
      </c>
      <c r="D131" s="474"/>
      <c r="E131" s="475">
        <f t="shared" si="79"/>
        <v>0</v>
      </c>
      <c r="F131" s="476"/>
      <c r="G131" s="476"/>
      <c r="H131" s="476"/>
      <c r="I131" s="476"/>
      <c r="J131" s="476"/>
      <c r="K131" s="476"/>
      <c r="L131" s="476"/>
      <c r="M131" s="476"/>
      <c r="N131" s="476"/>
      <c r="O131" s="476"/>
      <c r="P131" s="476"/>
      <c r="Q131" s="476"/>
      <c r="R131" s="458">
        <f t="shared" si="80"/>
        <v>0</v>
      </c>
      <c r="S131" s="476"/>
      <c r="T131" s="476"/>
      <c r="U131" s="458">
        <f t="shared" si="81"/>
        <v>0</v>
      </c>
      <c r="V131" s="476"/>
      <c r="W131" s="476"/>
      <c r="X131" s="476"/>
      <c r="Y131" s="476"/>
      <c r="Z131" s="476"/>
      <c r="AA131" s="476"/>
      <c r="AB131" s="476"/>
      <c r="AC131" s="476"/>
      <c r="AD131" s="476"/>
      <c r="AE131" s="476"/>
      <c r="AF131" s="476"/>
      <c r="AG131" s="476"/>
      <c r="AH131" s="476"/>
      <c r="AI131" s="476"/>
      <c r="AJ131" s="458">
        <f t="shared" si="82"/>
        <v>0</v>
      </c>
      <c r="AK131" s="476"/>
      <c r="AL131" s="476"/>
      <c r="AM131" s="499">
        <f t="shared" si="83"/>
        <v>0</v>
      </c>
      <c r="AN131" s="470"/>
      <c r="AO131" s="470"/>
      <c r="AP131" s="470"/>
      <c r="AQ131" s="72">
        <f t="shared" si="84"/>
        <v>0</v>
      </c>
    </row>
    <row r="132" s="448" customFormat="1" ht="14" customHeight="1" spans="1:43">
      <c r="A132" s="500"/>
      <c r="B132" s="470"/>
      <c r="C132" s="505" t="s">
        <v>318</v>
      </c>
      <c r="D132" s="474"/>
      <c r="E132" s="475">
        <f t="shared" si="79"/>
        <v>0</v>
      </c>
      <c r="F132" s="476"/>
      <c r="G132" s="476"/>
      <c r="H132" s="476"/>
      <c r="I132" s="476"/>
      <c r="J132" s="476"/>
      <c r="K132" s="476"/>
      <c r="L132" s="476"/>
      <c r="M132" s="476"/>
      <c r="N132" s="476"/>
      <c r="O132" s="476"/>
      <c r="P132" s="476"/>
      <c r="Q132" s="476"/>
      <c r="R132" s="458">
        <f t="shared" si="80"/>
        <v>0</v>
      </c>
      <c r="S132" s="476"/>
      <c r="T132" s="476"/>
      <c r="U132" s="458">
        <f t="shared" si="81"/>
        <v>0</v>
      </c>
      <c r="V132" s="476"/>
      <c r="W132" s="476"/>
      <c r="X132" s="476"/>
      <c r="Y132" s="476"/>
      <c r="Z132" s="476"/>
      <c r="AA132" s="476"/>
      <c r="AB132" s="476"/>
      <c r="AC132" s="476"/>
      <c r="AD132" s="476"/>
      <c r="AE132" s="476"/>
      <c r="AF132" s="476"/>
      <c r="AG132" s="476"/>
      <c r="AH132" s="476"/>
      <c r="AI132" s="476"/>
      <c r="AJ132" s="458">
        <f t="shared" si="82"/>
        <v>0</v>
      </c>
      <c r="AK132" s="476"/>
      <c r="AL132" s="476"/>
      <c r="AM132" s="499">
        <f t="shared" si="83"/>
        <v>0</v>
      </c>
      <c r="AN132" s="470"/>
      <c r="AO132" s="470"/>
      <c r="AP132" s="470"/>
      <c r="AQ132" s="72">
        <f t="shared" si="84"/>
        <v>0</v>
      </c>
    </row>
    <row r="133" s="448" customFormat="1" ht="14" customHeight="1" spans="1:43">
      <c r="A133" s="456" t="s">
        <v>319</v>
      </c>
      <c r="B133" s="479">
        <f>B84+B109</f>
        <v>145126</v>
      </c>
      <c r="C133" s="477" t="s">
        <v>320</v>
      </c>
      <c r="D133" s="474"/>
      <c r="E133" s="475">
        <f t="shared" si="79"/>
        <v>0</v>
      </c>
      <c r="F133" s="476"/>
      <c r="G133" s="476"/>
      <c r="H133" s="476"/>
      <c r="I133" s="476"/>
      <c r="J133" s="476"/>
      <c r="K133" s="476"/>
      <c r="L133" s="476"/>
      <c r="M133" s="476"/>
      <c r="N133" s="476"/>
      <c r="O133" s="476"/>
      <c r="P133" s="476"/>
      <c r="Q133" s="476"/>
      <c r="R133" s="458">
        <f t="shared" si="80"/>
        <v>0</v>
      </c>
      <c r="S133" s="476"/>
      <c r="T133" s="476"/>
      <c r="U133" s="458">
        <f t="shared" si="81"/>
        <v>0</v>
      </c>
      <c r="V133" s="476"/>
      <c r="W133" s="476"/>
      <c r="X133" s="476"/>
      <c r="Y133" s="476"/>
      <c r="Z133" s="476"/>
      <c r="AA133" s="476"/>
      <c r="AB133" s="476"/>
      <c r="AC133" s="476"/>
      <c r="AD133" s="476"/>
      <c r="AE133" s="476"/>
      <c r="AF133" s="476"/>
      <c r="AG133" s="476"/>
      <c r="AH133" s="476"/>
      <c r="AI133" s="476"/>
      <c r="AJ133" s="458">
        <f t="shared" si="82"/>
        <v>0</v>
      </c>
      <c r="AK133" s="476"/>
      <c r="AL133" s="476"/>
      <c r="AM133" s="499">
        <f t="shared" si="83"/>
        <v>0</v>
      </c>
      <c r="AN133" s="470"/>
      <c r="AO133" s="470"/>
      <c r="AP133" s="470"/>
      <c r="AQ133" s="72">
        <f t="shared" si="84"/>
        <v>0</v>
      </c>
    </row>
    <row r="134" s="448" customFormat="1" ht="14" customHeight="1" spans="1:43">
      <c r="A134" s="502"/>
      <c r="B134" s="476"/>
      <c r="C134" s="477" t="s">
        <v>321</v>
      </c>
      <c r="D134" s="474"/>
      <c r="E134" s="475">
        <f t="shared" si="79"/>
        <v>0</v>
      </c>
      <c r="F134" s="476"/>
      <c r="G134" s="476"/>
      <c r="H134" s="476"/>
      <c r="I134" s="476"/>
      <c r="J134" s="476"/>
      <c r="K134" s="476"/>
      <c r="L134" s="476"/>
      <c r="M134" s="476"/>
      <c r="N134" s="476"/>
      <c r="O134" s="476"/>
      <c r="P134" s="476"/>
      <c r="Q134" s="476"/>
      <c r="R134" s="458">
        <f t="shared" si="80"/>
        <v>0</v>
      </c>
      <c r="S134" s="476"/>
      <c r="T134" s="476"/>
      <c r="U134" s="458">
        <f t="shared" si="81"/>
        <v>0</v>
      </c>
      <c r="V134" s="476"/>
      <c r="W134" s="476"/>
      <c r="X134" s="476"/>
      <c r="Y134" s="476"/>
      <c r="Z134" s="476"/>
      <c r="AA134" s="476"/>
      <c r="AB134" s="476"/>
      <c r="AC134" s="476"/>
      <c r="AD134" s="476"/>
      <c r="AE134" s="476"/>
      <c r="AF134" s="476"/>
      <c r="AG134" s="476"/>
      <c r="AH134" s="476"/>
      <c r="AI134" s="476"/>
      <c r="AJ134" s="458">
        <f t="shared" si="82"/>
        <v>0</v>
      </c>
      <c r="AK134" s="476"/>
      <c r="AL134" s="476"/>
      <c r="AM134" s="499">
        <f t="shared" si="83"/>
        <v>0</v>
      </c>
      <c r="AN134" s="470"/>
      <c r="AO134" s="470"/>
      <c r="AP134" s="470"/>
      <c r="AQ134" s="72">
        <f t="shared" si="84"/>
        <v>0</v>
      </c>
    </row>
    <row r="135" s="448" customFormat="1" ht="14" customHeight="1" spans="1:43">
      <c r="A135" s="502"/>
      <c r="B135" s="476"/>
      <c r="C135" s="473" t="s">
        <v>322</v>
      </c>
      <c r="D135" s="474"/>
      <c r="E135" s="475">
        <f t="shared" si="79"/>
        <v>0</v>
      </c>
      <c r="F135" s="476"/>
      <c r="G135" s="476"/>
      <c r="H135" s="476"/>
      <c r="I135" s="476"/>
      <c r="J135" s="476"/>
      <c r="K135" s="476"/>
      <c r="L135" s="476"/>
      <c r="M135" s="476"/>
      <c r="N135" s="476"/>
      <c r="O135" s="476"/>
      <c r="P135" s="476"/>
      <c r="Q135" s="476"/>
      <c r="R135" s="458">
        <f t="shared" si="80"/>
        <v>0</v>
      </c>
      <c r="S135" s="476"/>
      <c r="T135" s="476"/>
      <c r="U135" s="458">
        <f t="shared" si="81"/>
        <v>0</v>
      </c>
      <c r="V135" s="476"/>
      <c r="W135" s="476"/>
      <c r="X135" s="476"/>
      <c r="Y135" s="476"/>
      <c r="Z135" s="476"/>
      <c r="AA135" s="476"/>
      <c r="AB135" s="476"/>
      <c r="AC135" s="476"/>
      <c r="AD135" s="476"/>
      <c r="AE135" s="476"/>
      <c r="AF135" s="476"/>
      <c r="AG135" s="476"/>
      <c r="AH135" s="476"/>
      <c r="AI135" s="476"/>
      <c r="AJ135" s="458">
        <f t="shared" si="82"/>
        <v>0</v>
      </c>
      <c r="AK135" s="476"/>
      <c r="AL135" s="476"/>
      <c r="AM135" s="499">
        <f t="shared" si="83"/>
        <v>0</v>
      </c>
      <c r="AN135" s="470"/>
      <c r="AO135" s="470"/>
      <c r="AP135" s="470"/>
      <c r="AQ135" s="72">
        <f t="shared" si="84"/>
        <v>0</v>
      </c>
    </row>
    <row r="136" s="448" customFormat="1" ht="14" customHeight="1" spans="1:43">
      <c r="A136" s="502"/>
      <c r="B136" s="476"/>
      <c r="C136" s="473" t="s">
        <v>323</v>
      </c>
      <c r="D136" s="474"/>
      <c r="E136" s="475">
        <f t="shared" si="79"/>
        <v>0</v>
      </c>
      <c r="F136" s="476"/>
      <c r="G136" s="476"/>
      <c r="H136" s="476"/>
      <c r="I136" s="476"/>
      <c r="J136" s="476"/>
      <c r="K136" s="476"/>
      <c r="L136" s="476"/>
      <c r="M136" s="476"/>
      <c r="N136" s="476"/>
      <c r="O136" s="476"/>
      <c r="P136" s="476"/>
      <c r="Q136" s="476"/>
      <c r="R136" s="458">
        <f t="shared" si="80"/>
        <v>0</v>
      </c>
      <c r="S136" s="476"/>
      <c r="T136" s="476"/>
      <c r="U136" s="458">
        <f t="shared" si="81"/>
        <v>0</v>
      </c>
      <c r="V136" s="476"/>
      <c r="W136" s="476"/>
      <c r="X136" s="476"/>
      <c r="Y136" s="476"/>
      <c r="Z136" s="476"/>
      <c r="AA136" s="476"/>
      <c r="AB136" s="476"/>
      <c r="AC136" s="476"/>
      <c r="AD136" s="476"/>
      <c r="AE136" s="476"/>
      <c r="AF136" s="476"/>
      <c r="AG136" s="476"/>
      <c r="AH136" s="476"/>
      <c r="AI136" s="476"/>
      <c r="AJ136" s="458">
        <f t="shared" si="82"/>
        <v>0</v>
      </c>
      <c r="AK136" s="476"/>
      <c r="AL136" s="476"/>
      <c r="AM136" s="499">
        <f t="shared" si="83"/>
        <v>0</v>
      </c>
      <c r="AN136" s="470"/>
      <c r="AO136" s="470"/>
      <c r="AP136" s="470"/>
      <c r="AQ136" s="72">
        <f t="shared" si="84"/>
        <v>0</v>
      </c>
    </row>
    <row r="137" s="448" customFormat="1" ht="14" customHeight="1" spans="1:43">
      <c r="A137" s="502"/>
      <c r="B137" s="476"/>
      <c r="C137" s="473" t="s">
        <v>324</v>
      </c>
      <c r="D137" s="474"/>
      <c r="E137" s="475">
        <f t="shared" si="79"/>
        <v>0</v>
      </c>
      <c r="F137" s="476"/>
      <c r="G137" s="476"/>
      <c r="H137" s="476"/>
      <c r="I137" s="476"/>
      <c r="J137" s="476"/>
      <c r="K137" s="476"/>
      <c r="L137" s="476"/>
      <c r="M137" s="476"/>
      <c r="N137" s="476"/>
      <c r="O137" s="476"/>
      <c r="P137" s="476"/>
      <c r="Q137" s="476"/>
      <c r="R137" s="458">
        <f t="shared" si="80"/>
        <v>0</v>
      </c>
      <c r="S137" s="476"/>
      <c r="T137" s="476"/>
      <c r="U137" s="458">
        <f t="shared" si="81"/>
        <v>0</v>
      </c>
      <c r="V137" s="476"/>
      <c r="W137" s="476"/>
      <c r="X137" s="476"/>
      <c r="Y137" s="476"/>
      <c r="Z137" s="476"/>
      <c r="AA137" s="476"/>
      <c r="AB137" s="476"/>
      <c r="AC137" s="476"/>
      <c r="AD137" s="476"/>
      <c r="AE137" s="476"/>
      <c r="AF137" s="476"/>
      <c r="AG137" s="476"/>
      <c r="AH137" s="476"/>
      <c r="AI137" s="476"/>
      <c r="AJ137" s="458">
        <f t="shared" si="82"/>
        <v>0</v>
      </c>
      <c r="AK137" s="476"/>
      <c r="AL137" s="476"/>
      <c r="AM137" s="499">
        <f t="shared" si="83"/>
        <v>0</v>
      </c>
      <c r="AN137" s="470"/>
      <c r="AO137" s="470"/>
      <c r="AP137" s="470"/>
      <c r="AQ137" s="72">
        <f t="shared" si="84"/>
        <v>0</v>
      </c>
    </row>
    <row r="138" s="448" customFormat="1" ht="14" customHeight="1" spans="1:43">
      <c r="A138" s="502"/>
      <c r="B138" s="476"/>
      <c r="C138" s="473" t="s">
        <v>168</v>
      </c>
      <c r="D138" s="474"/>
      <c r="E138" s="475">
        <f t="shared" si="79"/>
        <v>0</v>
      </c>
      <c r="F138" s="476"/>
      <c r="G138" s="476"/>
      <c r="H138" s="476"/>
      <c r="I138" s="476"/>
      <c r="J138" s="476"/>
      <c r="K138" s="476"/>
      <c r="L138" s="476"/>
      <c r="M138" s="476"/>
      <c r="N138" s="476"/>
      <c r="O138" s="476"/>
      <c r="P138" s="476"/>
      <c r="Q138" s="476"/>
      <c r="R138" s="458">
        <f t="shared" si="80"/>
        <v>0</v>
      </c>
      <c r="S138" s="476"/>
      <c r="T138" s="476"/>
      <c r="U138" s="458">
        <f t="shared" si="81"/>
        <v>0</v>
      </c>
      <c r="V138" s="476"/>
      <c r="W138" s="476"/>
      <c r="X138" s="476"/>
      <c r="Y138" s="476"/>
      <c r="Z138" s="476"/>
      <c r="AA138" s="476"/>
      <c r="AB138" s="476"/>
      <c r="AC138" s="476"/>
      <c r="AD138" s="476"/>
      <c r="AE138" s="476"/>
      <c r="AF138" s="476"/>
      <c r="AG138" s="476"/>
      <c r="AH138" s="476"/>
      <c r="AI138" s="476"/>
      <c r="AJ138" s="458">
        <f t="shared" si="82"/>
        <v>0</v>
      </c>
      <c r="AK138" s="476"/>
      <c r="AL138" s="476"/>
      <c r="AM138" s="499">
        <f t="shared" si="83"/>
        <v>0</v>
      </c>
      <c r="AN138" s="470"/>
      <c r="AO138" s="470"/>
      <c r="AP138" s="470"/>
      <c r="AQ138" s="72">
        <f t="shared" si="84"/>
        <v>0</v>
      </c>
    </row>
    <row r="139" s="448" customFormat="1" ht="14" customHeight="1" spans="1:43">
      <c r="A139" s="502"/>
      <c r="B139" s="476"/>
      <c r="C139" s="473" t="s">
        <v>325</v>
      </c>
      <c r="D139" s="474"/>
      <c r="E139" s="475">
        <f t="shared" si="79"/>
        <v>0</v>
      </c>
      <c r="F139" s="476"/>
      <c r="G139" s="476"/>
      <c r="H139" s="476"/>
      <c r="I139" s="476"/>
      <c r="J139" s="476"/>
      <c r="K139" s="476"/>
      <c r="L139" s="476"/>
      <c r="M139" s="476"/>
      <c r="N139" s="476"/>
      <c r="O139" s="476"/>
      <c r="P139" s="476"/>
      <c r="Q139" s="476"/>
      <c r="R139" s="458">
        <f t="shared" si="80"/>
        <v>0</v>
      </c>
      <c r="S139" s="476"/>
      <c r="T139" s="476"/>
      <c r="U139" s="458">
        <f t="shared" si="81"/>
        <v>0</v>
      </c>
      <c r="V139" s="476"/>
      <c r="W139" s="476"/>
      <c r="X139" s="476"/>
      <c r="Y139" s="476"/>
      <c r="Z139" s="476"/>
      <c r="AA139" s="476"/>
      <c r="AB139" s="476"/>
      <c r="AC139" s="476"/>
      <c r="AD139" s="476"/>
      <c r="AE139" s="476"/>
      <c r="AF139" s="476"/>
      <c r="AG139" s="476"/>
      <c r="AH139" s="476"/>
      <c r="AI139" s="476"/>
      <c r="AJ139" s="458">
        <f t="shared" si="82"/>
        <v>0</v>
      </c>
      <c r="AK139" s="476"/>
      <c r="AL139" s="476"/>
      <c r="AM139" s="499">
        <f t="shared" si="83"/>
        <v>0</v>
      </c>
      <c r="AN139" s="470"/>
      <c r="AO139" s="470"/>
      <c r="AP139" s="470"/>
      <c r="AQ139" s="72">
        <f t="shared" si="84"/>
        <v>0</v>
      </c>
    </row>
    <row r="140" s="448" customFormat="1" ht="14" customHeight="1" spans="1:43">
      <c r="A140" s="500"/>
      <c r="B140" s="470"/>
      <c r="C140" s="473" t="s">
        <v>326</v>
      </c>
      <c r="D140" s="474">
        <f t="shared" ref="D140:AQ140" si="85">SUM(D141:D146)</f>
        <v>0</v>
      </c>
      <c r="E140" s="474">
        <f t="shared" si="85"/>
        <v>0</v>
      </c>
      <c r="F140" s="474">
        <f t="shared" si="85"/>
        <v>0</v>
      </c>
      <c r="G140" s="474">
        <f t="shared" si="85"/>
        <v>0</v>
      </c>
      <c r="H140" s="474">
        <f t="shared" si="85"/>
        <v>0</v>
      </c>
      <c r="I140" s="474">
        <f t="shared" si="85"/>
        <v>0</v>
      </c>
      <c r="J140" s="474">
        <f t="shared" si="85"/>
        <v>0</v>
      </c>
      <c r="K140" s="474">
        <f t="shared" si="85"/>
        <v>0</v>
      </c>
      <c r="L140" s="474">
        <f t="shared" si="85"/>
        <v>0</v>
      </c>
      <c r="M140" s="474">
        <f t="shared" si="85"/>
        <v>0</v>
      </c>
      <c r="N140" s="474">
        <f t="shared" si="85"/>
        <v>0</v>
      </c>
      <c r="O140" s="474">
        <f t="shared" si="85"/>
        <v>0</v>
      </c>
      <c r="P140" s="474">
        <f t="shared" si="85"/>
        <v>0</v>
      </c>
      <c r="Q140" s="474">
        <f t="shared" si="85"/>
        <v>0</v>
      </c>
      <c r="R140" s="474">
        <f t="shared" si="85"/>
        <v>0</v>
      </c>
      <c r="S140" s="474">
        <f t="shared" si="85"/>
        <v>0</v>
      </c>
      <c r="T140" s="474">
        <f t="shared" si="85"/>
        <v>0</v>
      </c>
      <c r="U140" s="474">
        <f t="shared" si="85"/>
        <v>0</v>
      </c>
      <c r="V140" s="474">
        <f t="shared" si="85"/>
        <v>0</v>
      </c>
      <c r="W140" s="474">
        <f t="shared" si="85"/>
        <v>0</v>
      </c>
      <c r="X140" s="474">
        <f t="shared" si="85"/>
        <v>0</v>
      </c>
      <c r="Y140" s="474">
        <f t="shared" si="85"/>
        <v>0</v>
      </c>
      <c r="Z140" s="474">
        <f t="shared" si="85"/>
        <v>0</v>
      </c>
      <c r="AA140" s="474">
        <f t="shared" si="85"/>
        <v>0</v>
      </c>
      <c r="AB140" s="474">
        <f t="shared" si="85"/>
        <v>0</v>
      </c>
      <c r="AC140" s="474">
        <f t="shared" si="85"/>
        <v>0</v>
      </c>
      <c r="AD140" s="474">
        <f t="shared" si="85"/>
        <v>0</v>
      </c>
      <c r="AE140" s="474">
        <f t="shared" si="85"/>
        <v>0</v>
      </c>
      <c r="AF140" s="474">
        <f t="shared" si="85"/>
        <v>0</v>
      </c>
      <c r="AG140" s="474">
        <f t="shared" si="85"/>
        <v>0</v>
      </c>
      <c r="AH140" s="474">
        <f t="shared" si="85"/>
        <v>0</v>
      </c>
      <c r="AI140" s="474">
        <f t="shared" si="85"/>
        <v>0</v>
      </c>
      <c r="AJ140" s="474">
        <f t="shared" si="85"/>
        <v>0</v>
      </c>
      <c r="AK140" s="474">
        <f t="shared" si="85"/>
        <v>0</v>
      </c>
      <c r="AL140" s="474">
        <f t="shared" si="85"/>
        <v>0</v>
      </c>
      <c r="AM140" s="498">
        <f t="shared" si="85"/>
        <v>0</v>
      </c>
      <c r="AN140" s="474">
        <f t="shared" si="85"/>
        <v>0</v>
      </c>
      <c r="AO140" s="474">
        <f t="shared" si="85"/>
        <v>0</v>
      </c>
      <c r="AP140" s="474">
        <f t="shared" si="85"/>
        <v>0</v>
      </c>
      <c r="AQ140" s="474">
        <f t="shared" si="85"/>
        <v>0</v>
      </c>
    </row>
    <row r="141" s="448" customFormat="1" ht="14" customHeight="1" spans="1:43">
      <c r="A141" s="500"/>
      <c r="B141" s="470"/>
      <c r="C141" s="473" t="s">
        <v>150</v>
      </c>
      <c r="D141" s="507"/>
      <c r="E141" s="475">
        <f t="shared" ref="E141:E146" si="86">R141+U141+V141+AJ141+AL141</f>
        <v>0</v>
      </c>
      <c r="F141" s="476"/>
      <c r="G141" s="476"/>
      <c r="H141" s="476"/>
      <c r="I141" s="476"/>
      <c r="J141" s="476"/>
      <c r="K141" s="476"/>
      <c r="L141" s="476"/>
      <c r="M141" s="476"/>
      <c r="N141" s="476"/>
      <c r="O141" s="476"/>
      <c r="P141" s="476"/>
      <c r="Q141" s="476"/>
      <c r="R141" s="458">
        <f t="shared" ref="R141:R146" si="87">SUM(F141:Q141)</f>
        <v>0</v>
      </c>
      <c r="S141" s="476"/>
      <c r="T141" s="476"/>
      <c r="U141" s="458">
        <f t="shared" ref="U141:U146" si="88">SUM(S141:T141)</f>
        <v>0</v>
      </c>
      <c r="V141" s="476"/>
      <c r="W141" s="476"/>
      <c r="X141" s="476"/>
      <c r="Y141" s="476"/>
      <c r="Z141" s="476"/>
      <c r="AA141" s="476"/>
      <c r="AB141" s="476"/>
      <c r="AC141" s="476"/>
      <c r="AD141" s="476"/>
      <c r="AE141" s="476"/>
      <c r="AF141" s="476"/>
      <c r="AG141" s="476"/>
      <c r="AH141" s="476"/>
      <c r="AI141" s="476"/>
      <c r="AJ141" s="458">
        <f t="shared" ref="AJ141:AJ146" si="89">SUM(W141:AI141)</f>
        <v>0</v>
      </c>
      <c r="AK141" s="476"/>
      <c r="AL141" s="476"/>
      <c r="AM141" s="499">
        <f t="shared" ref="AM141:AM146" si="90">R141+U141+V141+AJ141+AL141</f>
        <v>0</v>
      </c>
      <c r="AN141" s="470"/>
      <c r="AO141" s="470"/>
      <c r="AP141" s="470"/>
      <c r="AQ141" s="72">
        <f t="shared" ref="AQ141:AQ146" si="91">AM141+AN141+AO141+AP141</f>
        <v>0</v>
      </c>
    </row>
    <row r="142" s="448" customFormat="1" ht="14" customHeight="1" spans="1:43">
      <c r="A142" s="500"/>
      <c r="B142" s="470"/>
      <c r="C142" s="473" t="s">
        <v>152</v>
      </c>
      <c r="D142" s="474"/>
      <c r="E142" s="475">
        <f t="shared" si="86"/>
        <v>0</v>
      </c>
      <c r="F142" s="476"/>
      <c r="G142" s="476"/>
      <c r="H142" s="476"/>
      <c r="I142" s="476"/>
      <c r="J142" s="476"/>
      <c r="K142" s="476"/>
      <c r="L142" s="476"/>
      <c r="M142" s="476"/>
      <c r="N142" s="476"/>
      <c r="O142" s="476"/>
      <c r="P142" s="476"/>
      <c r="Q142" s="476"/>
      <c r="R142" s="458">
        <f t="shared" si="87"/>
        <v>0</v>
      </c>
      <c r="S142" s="476"/>
      <c r="T142" s="476"/>
      <c r="U142" s="458">
        <f t="shared" si="88"/>
        <v>0</v>
      </c>
      <c r="V142" s="476"/>
      <c r="W142" s="476"/>
      <c r="X142" s="476"/>
      <c r="Y142" s="476"/>
      <c r="Z142" s="476"/>
      <c r="AA142" s="476"/>
      <c r="AB142" s="476"/>
      <c r="AC142" s="476"/>
      <c r="AD142" s="476"/>
      <c r="AE142" s="476"/>
      <c r="AF142" s="476"/>
      <c r="AG142" s="476"/>
      <c r="AH142" s="476"/>
      <c r="AI142" s="476"/>
      <c r="AJ142" s="458">
        <f t="shared" si="89"/>
        <v>0</v>
      </c>
      <c r="AK142" s="476"/>
      <c r="AL142" s="476"/>
      <c r="AM142" s="499">
        <f t="shared" si="90"/>
        <v>0</v>
      </c>
      <c r="AN142" s="470"/>
      <c r="AO142" s="470"/>
      <c r="AP142" s="470"/>
      <c r="AQ142" s="72">
        <f t="shared" si="91"/>
        <v>0</v>
      </c>
    </row>
    <row r="143" s="448" customFormat="1" ht="14" customHeight="1" spans="1:43">
      <c r="A143" s="500"/>
      <c r="B143" s="470"/>
      <c r="C143" s="477" t="s">
        <v>154</v>
      </c>
      <c r="D143" s="474"/>
      <c r="E143" s="475">
        <f t="shared" si="86"/>
        <v>0</v>
      </c>
      <c r="F143" s="476"/>
      <c r="G143" s="476"/>
      <c r="H143" s="476"/>
      <c r="I143" s="476"/>
      <c r="J143" s="476"/>
      <c r="K143" s="476"/>
      <c r="L143" s="476"/>
      <c r="M143" s="476"/>
      <c r="N143" s="476"/>
      <c r="O143" s="476"/>
      <c r="P143" s="476"/>
      <c r="Q143" s="476"/>
      <c r="R143" s="458">
        <f t="shared" si="87"/>
        <v>0</v>
      </c>
      <c r="S143" s="476"/>
      <c r="T143" s="476"/>
      <c r="U143" s="458">
        <f t="shared" si="88"/>
        <v>0</v>
      </c>
      <c r="V143" s="476"/>
      <c r="W143" s="476"/>
      <c r="X143" s="476"/>
      <c r="Y143" s="476"/>
      <c r="Z143" s="476"/>
      <c r="AA143" s="476"/>
      <c r="AB143" s="476"/>
      <c r="AC143" s="476"/>
      <c r="AD143" s="476"/>
      <c r="AE143" s="476"/>
      <c r="AF143" s="476"/>
      <c r="AG143" s="476"/>
      <c r="AH143" s="476"/>
      <c r="AI143" s="476"/>
      <c r="AJ143" s="458">
        <f t="shared" si="89"/>
        <v>0</v>
      </c>
      <c r="AK143" s="476"/>
      <c r="AL143" s="476"/>
      <c r="AM143" s="499">
        <f t="shared" si="90"/>
        <v>0</v>
      </c>
      <c r="AN143" s="470"/>
      <c r="AO143" s="470"/>
      <c r="AP143" s="470"/>
      <c r="AQ143" s="72">
        <f t="shared" si="91"/>
        <v>0</v>
      </c>
    </row>
    <row r="144" s="448" customFormat="1" ht="14" customHeight="1" spans="1:43">
      <c r="A144" s="500"/>
      <c r="B144" s="470"/>
      <c r="C144" s="477" t="s">
        <v>327</v>
      </c>
      <c r="D144" s="474"/>
      <c r="E144" s="475">
        <f t="shared" si="86"/>
        <v>0</v>
      </c>
      <c r="F144" s="476"/>
      <c r="G144" s="476"/>
      <c r="H144" s="476"/>
      <c r="I144" s="476"/>
      <c r="J144" s="476"/>
      <c r="K144" s="476"/>
      <c r="L144" s="476"/>
      <c r="M144" s="476"/>
      <c r="N144" s="476"/>
      <c r="O144" s="476"/>
      <c r="P144" s="476"/>
      <c r="Q144" s="476"/>
      <c r="R144" s="458">
        <f t="shared" si="87"/>
        <v>0</v>
      </c>
      <c r="S144" s="476"/>
      <c r="T144" s="476"/>
      <c r="U144" s="458">
        <f t="shared" si="88"/>
        <v>0</v>
      </c>
      <c r="V144" s="476"/>
      <c r="W144" s="476"/>
      <c r="X144" s="476"/>
      <c r="Y144" s="476"/>
      <c r="Z144" s="476"/>
      <c r="AA144" s="476"/>
      <c r="AB144" s="476"/>
      <c r="AC144" s="476"/>
      <c r="AD144" s="476"/>
      <c r="AE144" s="476"/>
      <c r="AF144" s="476"/>
      <c r="AG144" s="476"/>
      <c r="AH144" s="476"/>
      <c r="AI144" s="476"/>
      <c r="AJ144" s="458">
        <f t="shared" si="89"/>
        <v>0</v>
      </c>
      <c r="AK144" s="476"/>
      <c r="AL144" s="476"/>
      <c r="AM144" s="499">
        <f t="shared" si="90"/>
        <v>0</v>
      </c>
      <c r="AN144" s="470"/>
      <c r="AO144" s="470"/>
      <c r="AP144" s="470"/>
      <c r="AQ144" s="72">
        <f t="shared" si="91"/>
        <v>0</v>
      </c>
    </row>
    <row r="145" s="448" customFormat="1" ht="14" customHeight="1" spans="1:43">
      <c r="A145" s="500"/>
      <c r="B145" s="470"/>
      <c r="C145" s="477" t="s">
        <v>168</v>
      </c>
      <c r="D145" s="474"/>
      <c r="E145" s="475">
        <f t="shared" si="86"/>
        <v>0</v>
      </c>
      <c r="F145" s="476"/>
      <c r="G145" s="476"/>
      <c r="H145" s="476"/>
      <c r="I145" s="476"/>
      <c r="J145" s="476"/>
      <c r="K145" s="476"/>
      <c r="L145" s="476"/>
      <c r="M145" s="476"/>
      <c r="N145" s="476"/>
      <c r="O145" s="476"/>
      <c r="P145" s="476"/>
      <c r="Q145" s="476"/>
      <c r="R145" s="458">
        <f t="shared" si="87"/>
        <v>0</v>
      </c>
      <c r="S145" s="476"/>
      <c r="T145" s="476"/>
      <c r="U145" s="458">
        <f t="shared" si="88"/>
        <v>0</v>
      </c>
      <c r="V145" s="476"/>
      <c r="W145" s="476"/>
      <c r="X145" s="476"/>
      <c r="Y145" s="476"/>
      <c r="Z145" s="476"/>
      <c r="AA145" s="476"/>
      <c r="AB145" s="476"/>
      <c r="AC145" s="476"/>
      <c r="AD145" s="476"/>
      <c r="AE145" s="476"/>
      <c r="AF145" s="476"/>
      <c r="AG145" s="476"/>
      <c r="AH145" s="476"/>
      <c r="AI145" s="476"/>
      <c r="AJ145" s="458">
        <f t="shared" si="89"/>
        <v>0</v>
      </c>
      <c r="AK145" s="476"/>
      <c r="AL145" s="476"/>
      <c r="AM145" s="499">
        <f t="shared" si="90"/>
        <v>0</v>
      </c>
      <c r="AN145" s="470"/>
      <c r="AO145" s="470"/>
      <c r="AP145" s="470"/>
      <c r="AQ145" s="72">
        <f t="shared" si="91"/>
        <v>0</v>
      </c>
    </row>
    <row r="146" s="448" customFormat="1" ht="14" customHeight="1" spans="1:43">
      <c r="A146" s="500"/>
      <c r="B146" s="470"/>
      <c r="C146" s="471" t="s">
        <v>328</v>
      </c>
      <c r="D146" s="474"/>
      <c r="E146" s="475">
        <f t="shared" si="86"/>
        <v>0</v>
      </c>
      <c r="F146" s="476"/>
      <c r="G146" s="476"/>
      <c r="H146" s="476"/>
      <c r="I146" s="476"/>
      <c r="J146" s="476"/>
      <c r="K146" s="476"/>
      <c r="L146" s="476"/>
      <c r="M146" s="476"/>
      <c r="N146" s="476"/>
      <c r="O146" s="476"/>
      <c r="P146" s="476"/>
      <c r="Q146" s="476"/>
      <c r="R146" s="458">
        <f t="shared" si="87"/>
        <v>0</v>
      </c>
      <c r="S146" s="476"/>
      <c r="T146" s="476"/>
      <c r="U146" s="458">
        <f t="shared" si="88"/>
        <v>0</v>
      </c>
      <c r="V146" s="476"/>
      <c r="W146" s="476"/>
      <c r="X146" s="476"/>
      <c r="Y146" s="476"/>
      <c r="Z146" s="476"/>
      <c r="AA146" s="476"/>
      <c r="AB146" s="476"/>
      <c r="AC146" s="476"/>
      <c r="AD146" s="476"/>
      <c r="AE146" s="476"/>
      <c r="AF146" s="476"/>
      <c r="AG146" s="476"/>
      <c r="AH146" s="476"/>
      <c r="AI146" s="476"/>
      <c r="AJ146" s="458">
        <f t="shared" si="89"/>
        <v>0</v>
      </c>
      <c r="AK146" s="476"/>
      <c r="AL146" s="476"/>
      <c r="AM146" s="499">
        <f t="shared" si="90"/>
        <v>0</v>
      </c>
      <c r="AN146" s="470"/>
      <c r="AO146" s="470"/>
      <c r="AP146" s="470"/>
      <c r="AQ146" s="72">
        <f t="shared" si="91"/>
        <v>0</v>
      </c>
    </row>
    <row r="147" s="448" customFormat="1" ht="14" customHeight="1" spans="1:43">
      <c r="A147" s="500"/>
      <c r="B147" s="470"/>
      <c r="C147" s="477" t="s">
        <v>329</v>
      </c>
      <c r="D147" s="474">
        <f t="shared" ref="D147:AQ147" si="92">SUM(D148:D152)</f>
        <v>0</v>
      </c>
      <c r="E147" s="474">
        <f t="shared" si="92"/>
        <v>98.46</v>
      </c>
      <c r="F147" s="474">
        <f t="shared" si="92"/>
        <v>72.98</v>
      </c>
      <c r="G147" s="474">
        <f t="shared" si="92"/>
        <v>0</v>
      </c>
      <c r="H147" s="474">
        <f t="shared" si="92"/>
        <v>0</v>
      </c>
      <c r="I147" s="474">
        <f t="shared" si="92"/>
        <v>0</v>
      </c>
      <c r="J147" s="474">
        <f t="shared" si="92"/>
        <v>3.72</v>
      </c>
      <c r="K147" s="474">
        <f t="shared" si="92"/>
        <v>0.32</v>
      </c>
      <c r="L147" s="474">
        <f t="shared" si="92"/>
        <v>0.25</v>
      </c>
      <c r="M147" s="474">
        <f t="shared" si="92"/>
        <v>0</v>
      </c>
      <c r="N147" s="474">
        <f t="shared" si="92"/>
        <v>0</v>
      </c>
      <c r="O147" s="474">
        <f t="shared" si="92"/>
        <v>0</v>
      </c>
      <c r="P147" s="474">
        <f t="shared" si="92"/>
        <v>0</v>
      </c>
      <c r="Q147" s="474">
        <f t="shared" si="92"/>
        <v>0</v>
      </c>
      <c r="R147" s="474">
        <f t="shared" si="92"/>
        <v>77.27</v>
      </c>
      <c r="S147" s="474">
        <f t="shared" si="92"/>
        <v>5.25</v>
      </c>
      <c r="T147" s="474">
        <f t="shared" si="92"/>
        <v>3</v>
      </c>
      <c r="U147" s="474">
        <f t="shared" si="92"/>
        <v>8.25</v>
      </c>
      <c r="V147" s="474">
        <f t="shared" si="92"/>
        <v>0</v>
      </c>
      <c r="W147" s="474">
        <f t="shared" si="92"/>
        <v>0</v>
      </c>
      <c r="X147" s="474">
        <f t="shared" si="92"/>
        <v>3.94</v>
      </c>
      <c r="Y147" s="474">
        <f t="shared" si="92"/>
        <v>9</v>
      </c>
      <c r="Z147" s="474">
        <f t="shared" si="92"/>
        <v>0</v>
      </c>
      <c r="AA147" s="474">
        <f t="shared" si="92"/>
        <v>0</v>
      </c>
      <c r="AB147" s="474">
        <f t="shared" si="92"/>
        <v>0</v>
      </c>
      <c r="AC147" s="474">
        <f t="shared" si="92"/>
        <v>0</v>
      </c>
      <c r="AD147" s="474">
        <f t="shared" si="92"/>
        <v>0</v>
      </c>
      <c r="AE147" s="474">
        <f t="shared" si="92"/>
        <v>0</v>
      </c>
      <c r="AF147" s="474">
        <f t="shared" si="92"/>
        <v>0</v>
      </c>
      <c r="AG147" s="474">
        <f t="shared" si="92"/>
        <v>0</v>
      </c>
      <c r="AH147" s="474">
        <f t="shared" si="92"/>
        <v>0</v>
      </c>
      <c r="AI147" s="474">
        <f t="shared" si="92"/>
        <v>0</v>
      </c>
      <c r="AJ147" s="474">
        <f t="shared" si="92"/>
        <v>12.94</v>
      </c>
      <c r="AK147" s="474">
        <f t="shared" si="92"/>
        <v>0</v>
      </c>
      <c r="AL147" s="474">
        <f t="shared" si="92"/>
        <v>0</v>
      </c>
      <c r="AM147" s="498">
        <f t="shared" si="92"/>
        <v>98.46</v>
      </c>
      <c r="AN147" s="474">
        <f t="shared" si="92"/>
        <v>0</v>
      </c>
      <c r="AO147" s="474">
        <f t="shared" si="92"/>
        <v>0</v>
      </c>
      <c r="AP147" s="474">
        <f t="shared" si="92"/>
        <v>0</v>
      </c>
      <c r="AQ147" s="474">
        <f t="shared" si="92"/>
        <v>98.46</v>
      </c>
    </row>
    <row r="148" s="448" customFormat="1" ht="14" customHeight="1" spans="1:43">
      <c r="A148" s="500"/>
      <c r="B148" s="470"/>
      <c r="C148" s="477" t="s">
        <v>150</v>
      </c>
      <c r="D148" s="474"/>
      <c r="E148" s="475">
        <f t="shared" ref="E148:E152" si="93">R148+U148+V148+AJ148+AL148</f>
        <v>89.46</v>
      </c>
      <c r="F148" s="476">
        <v>72.98</v>
      </c>
      <c r="G148" s="476"/>
      <c r="H148" s="476"/>
      <c r="I148" s="476"/>
      <c r="J148" s="476">
        <v>3.72</v>
      </c>
      <c r="K148" s="476">
        <v>0.32</v>
      </c>
      <c r="L148" s="476">
        <v>0.25</v>
      </c>
      <c r="M148" s="476"/>
      <c r="N148" s="476"/>
      <c r="O148" s="476"/>
      <c r="P148" s="476"/>
      <c r="Q148" s="476"/>
      <c r="R148" s="458">
        <f t="shared" ref="R148:R152" si="94">SUM(F148:Q148)</f>
        <v>77.27</v>
      </c>
      <c r="S148" s="476">
        <v>5.25</v>
      </c>
      <c r="T148" s="476">
        <v>3</v>
      </c>
      <c r="U148" s="458">
        <f t="shared" ref="U148:U152" si="95">SUM(S148:T148)</f>
        <v>8.25</v>
      </c>
      <c r="V148" s="476"/>
      <c r="W148" s="476"/>
      <c r="X148" s="476">
        <v>3.94</v>
      </c>
      <c r="Y148" s="476"/>
      <c r="Z148" s="476"/>
      <c r="AA148" s="476"/>
      <c r="AB148" s="476"/>
      <c r="AC148" s="476"/>
      <c r="AD148" s="476"/>
      <c r="AE148" s="476"/>
      <c r="AF148" s="476"/>
      <c r="AG148" s="476"/>
      <c r="AH148" s="476"/>
      <c r="AI148" s="476"/>
      <c r="AJ148" s="458">
        <f t="shared" ref="AJ148:AJ152" si="96">SUM(W148:AI148)</f>
        <v>3.94</v>
      </c>
      <c r="AK148" s="476"/>
      <c r="AL148" s="476"/>
      <c r="AM148" s="499">
        <f t="shared" ref="AM148:AM152" si="97">R148+U148+V148+AJ148+AL148</f>
        <v>89.46</v>
      </c>
      <c r="AN148" s="470"/>
      <c r="AO148" s="470"/>
      <c r="AP148" s="470"/>
      <c r="AQ148" s="72">
        <f t="shared" ref="AQ148:AQ152" si="98">AM148+AN148+AO148+AP148</f>
        <v>89.46</v>
      </c>
    </row>
    <row r="149" s="448" customFormat="1" ht="14" customHeight="1" spans="1:43">
      <c r="A149" s="500"/>
      <c r="B149" s="470"/>
      <c r="C149" s="477" t="s">
        <v>152</v>
      </c>
      <c r="D149" s="474"/>
      <c r="E149" s="475">
        <f t="shared" si="93"/>
        <v>0</v>
      </c>
      <c r="F149" s="476"/>
      <c r="G149" s="476"/>
      <c r="H149" s="476"/>
      <c r="I149" s="476"/>
      <c r="J149" s="476"/>
      <c r="K149" s="476"/>
      <c r="L149" s="476"/>
      <c r="M149" s="476"/>
      <c r="N149" s="476"/>
      <c r="O149" s="476"/>
      <c r="P149" s="476"/>
      <c r="Q149" s="476"/>
      <c r="R149" s="458">
        <f t="shared" si="94"/>
        <v>0</v>
      </c>
      <c r="S149" s="476"/>
      <c r="T149" s="476"/>
      <c r="U149" s="458">
        <f t="shared" si="95"/>
        <v>0</v>
      </c>
      <c r="V149" s="476"/>
      <c r="W149" s="476"/>
      <c r="X149" s="476"/>
      <c r="Y149" s="476"/>
      <c r="Z149" s="476"/>
      <c r="AA149" s="476"/>
      <c r="AB149" s="476"/>
      <c r="AC149" s="476"/>
      <c r="AD149" s="476"/>
      <c r="AE149" s="476"/>
      <c r="AF149" s="476"/>
      <c r="AG149" s="476"/>
      <c r="AH149" s="476"/>
      <c r="AI149" s="476"/>
      <c r="AJ149" s="458">
        <f t="shared" si="96"/>
        <v>0</v>
      </c>
      <c r="AK149" s="476"/>
      <c r="AL149" s="476"/>
      <c r="AM149" s="499">
        <f t="shared" si="97"/>
        <v>0</v>
      </c>
      <c r="AN149" s="470"/>
      <c r="AO149" s="470"/>
      <c r="AP149" s="470"/>
      <c r="AQ149" s="72">
        <f t="shared" si="98"/>
        <v>0</v>
      </c>
    </row>
    <row r="150" s="448" customFormat="1" ht="14" customHeight="1" spans="1:43">
      <c r="A150" s="500"/>
      <c r="B150" s="470"/>
      <c r="C150" s="473" t="s">
        <v>154</v>
      </c>
      <c r="D150" s="474"/>
      <c r="E150" s="475">
        <f t="shared" si="93"/>
        <v>0</v>
      </c>
      <c r="F150" s="476"/>
      <c r="G150" s="476"/>
      <c r="H150" s="476"/>
      <c r="I150" s="476"/>
      <c r="J150" s="476"/>
      <c r="K150" s="476"/>
      <c r="L150" s="476"/>
      <c r="M150" s="476"/>
      <c r="N150" s="476"/>
      <c r="O150" s="476"/>
      <c r="P150" s="476"/>
      <c r="Q150" s="476"/>
      <c r="R150" s="458">
        <f t="shared" si="94"/>
        <v>0</v>
      </c>
      <c r="S150" s="476"/>
      <c r="T150" s="476"/>
      <c r="U150" s="458">
        <f t="shared" si="95"/>
        <v>0</v>
      </c>
      <c r="V150" s="476"/>
      <c r="W150" s="476"/>
      <c r="X150" s="476"/>
      <c r="Y150" s="476"/>
      <c r="Z150" s="476"/>
      <c r="AA150" s="476"/>
      <c r="AB150" s="476"/>
      <c r="AC150" s="476"/>
      <c r="AD150" s="476"/>
      <c r="AE150" s="476"/>
      <c r="AF150" s="476"/>
      <c r="AG150" s="476"/>
      <c r="AH150" s="476"/>
      <c r="AI150" s="476"/>
      <c r="AJ150" s="458">
        <f t="shared" si="96"/>
        <v>0</v>
      </c>
      <c r="AK150" s="476"/>
      <c r="AL150" s="476"/>
      <c r="AM150" s="499">
        <f t="shared" si="97"/>
        <v>0</v>
      </c>
      <c r="AN150" s="470"/>
      <c r="AO150" s="470"/>
      <c r="AP150" s="470"/>
      <c r="AQ150" s="72">
        <f t="shared" si="98"/>
        <v>0</v>
      </c>
    </row>
    <row r="151" s="448" customFormat="1" ht="14" customHeight="1" spans="1:43">
      <c r="A151" s="500"/>
      <c r="B151" s="470"/>
      <c r="C151" s="478" t="s">
        <v>330</v>
      </c>
      <c r="D151" s="474"/>
      <c r="E151" s="475">
        <f t="shared" si="93"/>
        <v>4</v>
      </c>
      <c r="F151" s="476"/>
      <c r="G151" s="476"/>
      <c r="H151" s="476"/>
      <c r="I151" s="476"/>
      <c r="J151" s="476"/>
      <c r="K151" s="476"/>
      <c r="L151" s="476"/>
      <c r="M151" s="476"/>
      <c r="N151" s="476"/>
      <c r="O151" s="476"/>
      <c r="P151" s="476"/>
      <c r="Q151" s="476"/>
      <c r="R151" s="458">
        <f t="shared" si="94"/>
        <v>0</v>
      </c>
      <c r="S151" s="476"/>
      <c r="T151" s="476"/>
      <c r="U151" s="458">
        <f t="shared" si="95"/>
        <v>0</v>
      </c>
      <c r="V151" s="476"/>
      <c r="W151" s="476"/>
      <c r="X151" s="476"/>
      <c r="Y151" s="476">
        <v>4</v>
      </c>
      <c r="Z151" s="476"/>
      <c r="AA151" s="476"/>
      <c r="AB151" s="476"/>
      <c r="AC151" s="476"/>
      <c r="AD151" s="476"/>
      <c r="AE151" s="476"/>
      <c r="AF151" s="476"/>
      <c r="AG151" s="476"/>
      <c r="AH151" s="476"/>
      <c r="AI151" s="476"/>
      <c r="AJ151" s="458">
        <f t="shared" si="96"/>
        <v>4</v>
      </c>
      <c r="AK151" s="476"/>
      <c r="AL151" s="476"/>
      <c r="AM151" s="499">
        <f t="shared" si="97"/>
        <v>4</v>
      </c>
      <c r="AN151" s="470"/>
      <c r="AO151" s="470"/>
      <c r="AP151" s="470"/>
      <c r="AQ151" s="72">
        <f t="shared" si="98"/>
        <v>4</v>
      </c>
    </row>
    <row r="152" s="448" customFormat="1" ht="14" customHeight="1" spans="1:43">
      <c r="A152" s="500"/>
      <c r="B152" s="470"/>
      <c r="C152" s="473" t="s">
        <v>331</v>
      </c>
      <c r="D152" s="474"/>
      <c r="E152" s="475">
        <f t="shared" si="93"/>
        <v>5</v>
      </c>
      <c r="F152" s="476"/>
      <c r="G152" s="476"/>
      <c r="H152" s="476"/>
      <c r="I152" s="476"/>
      <c r="J152" s="476"/>
      <c r="K152" s="476"/>
      <c r="L152" s="476"/>
      <c r="M152" s="476"/>
      <c r="N152" s="476"/>
      <c r="O152" s="476"/>
      <c r="P152" s="476"/>
      <c r="Q152" s="476"/>
      <c r="R152" s="458">
        <f t="shared" si="94"/>
        <v>0</v>
      </c>
      <c r="S152" s="476"/>
      <c r="T152" s="476"/>
      <c r="U152" s="458">
        <f t="shared" si="95"/>
        <v>0</v>
      </c>
      <c r="V152" s="476"/>
      <c r="W152" s="476"/>
      <c r="X152" s="476"/>
      <c r="Y152" s="476">
        <v>5</v>
      </c>
      <c r="Z152" s="476"/>
      <c r="AA152" s="476"/>
      <c r="AB152" s="476"/>
      <c r="AC152" s="476"/>
      <c r="AD152" s="476"/>
      <c r="AE152" s="476"/>
      <c r="AF152" s="476"/>
      <c r="AG152" s="476"/>
      <c r="AH152" s="476"/>
      <c r="AI152" s="476"/>
      <c r="AJ152" s="458">
        <f t="shared" si="96"/>
        <v>5</v>
      </c>
      <c r="AK152" s="476"/>
      <c r="AL152" s="476"/>
      <c r="AM152" s="499">
        <f t="shared" si="97"/>
        <v>5</v>
      </c>
      <c r="AN152" s="470"/>
      <c r="AO152" s="470"/>
      <c r="AP152" s="470"/>
      <c r="AQ152" s="72">
        <f t="shared" si="98"/>
        <v>5</v>
      </c>
    </row>
    <row r="153" s="448" customFormat="1" ht="14" customHeight="1" spans="1:43">
      <c r="A153" s="500"/>
      <c r="B153" s="470"/>
      <c r="C153" s="477" t="s">
        <v>332</v>
      </c>
      <c r="D153" s="474">
        <f t="shared" ref="D153:AQ153" si="99">SUM(D154:D159)</f>
        <v>0</v>
      </c>
      <c r="E153" s="474">
        <f t="shared" si="99"/>
        <v>66.61</v>
      </c>
      <c r="F153" s="474">
        <f t="shared" si="99"/>
        <v>47.67</v>
      </c>
      <c r="G153" s="474">
        <f t="shared" si="99"/>
        <v>0</v>
      </c>
      <c r="H153" s="474">
        <f t="shared" si="99"/>
        <v>0</v>
      </c>
      <c r="I153" s="474">
        <f t="shared" si="99"/>
        <v>0</v>
      </c>
      <c r="J153" s="474">
        <f t="shared" si="99"/>
        <v>2.4</v>
      </c>
      <c r="K153" s="474">
        <f t="shared" si="99"/>
        <v>0.21</v>
      </c>
      <c r="L153" s="474">
        <f t="shared" si="99"/>
        <v>0.16</v>
      </c>
      <c r="M153" s="474">
        <f t="shared" si="99"/>
        <v>0</v>
      </c>
      <c r="N153" s="474">
        <f t="shared" si="99"/>
        <v>0</v>
      </c>
      <c r="O153" s="474">
        <f t="shared" si="99"/>
        <v>0</v>
      </c>
      <c r="P153" s="474">
        <f t="shared" si="99"/>
        <v>0</v>
      </c>
      <c r="Q153" s="474">
        <f t="shared" si="99"/>
        <v>0</v>
      </c>
      <c r="R153" s="474">
        <f t="shared" si="99"/>
        <v>50.44</v>
      </c>
      <c r="S153" s="474">
        <f t="shared" si="99"/>
        <v>3.79</v>
      </c>
      <c r="T153" s="474">
        <f t="shared" si="99"/>
        <v>1</v>
      </c>
      <c r="U153" s="474">
        <f t="shared" si="99"/>
        <v>4.79</v>
      </c>
      <c r="V153" s="474">
        <f t="shared" si="99"/>
        <v>0</v>
      </c>
      <c r="W153" s="474">
        <f t="shared" si="99"/>
        <v>0</v>
      </c>
      <c r="X153" s="474">
        <f t="shared" si="99"/>
        <v>7.88</v>
      </c>
      <c r="Y153" s="474">
        <f t="shared" si="99"/>
        <v>3.5</v>
      </c>
      <c r="Z153" s="474">
        <f t="shared" si="99"/>
        <v>0</v>
      </c>
      <c r="AA153" s="474">
        <f t="shared" si="99"/>
        <v>0</v>
      </c>
      <c r="AB153" s="474">
        <f t="shared" si="99"/>
        <v>0</v>
      </c>
      <c r="AC153" s="474">
        <f t="shared" si="99"/>
        <v>0</v>
      </c>
      <c r="AD153" s="474">
        <f t="shared" si="99"/>
        <v>0</v>
      </c>
      <c r="AE153" s="474">
        <f t="shared" si="99"/>
        <v>0</v>
      </c>
      <c r="AF153" s="474">
        <f t="shared" si="99"/>
        <v>0</v>
      </c>
      <c r="AG153" s="474">
        <f t="shared" si="99"/>
        <v>0</v>
      </c>
      <c r="AH153" s="474">
        <f t="shared" si="99"/>
        <v>0</v>
      </c>
      <c r="AI153" s="474">
        <f t="shared" si="99"/>
        <v>0</v>
      </c>
      <c r="AJ153" s="474">
        <f t="shared" si="99"/>
        <v>11.38</v>
      </c>
      <c r="AK153" s="474">
        <f t="shared" si="99"/>
        <v>0</v>
      </c>
      <c r="AL153" s="474">
        <f t="shared" si="99"/>
        <v>0</v>
      </c>
      <c r="AM153" s="498">
        <f t="shared" si="99"/>
        <v>66.61</v>
      </c>
      <c r="AN153" s="474">
        <f t="shared" si="99"/>
        <v>0</v>
      </c>
      <c r="AO153" s="474">
        <f t="shared" si="99"/>
        <v>0</v>
      </c>
      <c r="AP153" s="474">
        <f t="shared" si="99"/>
        <v>0</v>
      </c>
      <c r="AQ153" s="474">
        <f t="shared" si="99"/>
        <v>66.61</v>
      </c>
    </row>
    <row r="154" s="448" customFormat="1" ht="14" customHeight="1" spans="1:43">
      <c r="A154" s="500"/>
      <c r="B154" s="470"/>
      <c r="C154" s="477" t="s">
        <v>150</v>
      </c>
      <c r="D154" s="474"/>
      <c r="E154" s="475">
        <f t="shared" ref="E154:E159" si="100">R154+U154+V154+AJ154+AL154</f>
        <v>66.61</v>
      </c>
      <c r="F154" s="476">
        <v>47.67</v>
      </c>
      <c r="G154" s="476"/>
      <c r="H154" s="476"/>
      <c r="I154" s="476"/>
      <c r="J154" s="476">
        <v>2.4</v>
      </c>
      <c r="K154" s="476">
        <v>0.21</v>
      </c>
      <c r="L154" s="476">
        <v>0.16</v>
      </c>
      <c r="M154" s="476"/>
      <c r="N154" s="476"/>
      <c r="O154" s="476"/>
      <c r="P154" s="476"/>
      <c r="Q154" s="476"/>
      <c r="R154" s="458">
        <f t="shared" ref="R154:R159" si="101">SUM(F154:Q154)</f>
        <v>50.44</v>
      </c>
      <c r="S154" s="476">
        <v>3.79</v>
      </c>
      <c r="T154" s="476">
        <v>1</v>
      </c>
      <c r="U154" s="458">
        <f t="shared" ref="U154:U159" si="102">SUM(S154:T154)</f>
        <v>4.79</v>
      </c>
      <c r="V154" s="476"/>
      <c r="W154" s="476"/>
      <c r="X154" s="476">
        <v>7.88</v>
      </c>
      <c r="Y154" s="476">
        <v>3.5</v>
      </c>
      <c r="Z154" s="476"/>
      <c r="AA154" s="476"/>
      <c r="AB154" s="476"/>
      <c r="AC154" s="476"/>
      <c r="AD154" s="476"/>
      <c r="AE154" s="476"/>
      <c r="AF154" s="476"/>
      <c r="AG154" s="476"/>
      <c r="AH154" s="476"/>
      <c r="AI154" s="476"/>
      <c r="AJ154" s="458">
        <f t="shared" ref="AJ154:AJ159" si="103">SUM(W154:AI154)</f>
        <v>11.38</v>
      </c>
      <c r="AK154" s="476"/>
      <c r="AL154" s="476"/>
      <c r="AM154" s="499">
        <f t="shared" ref="AM154:AM159" si="104">R154+U154+V154+AJ154+AL154</f>
        <v>66.61</v>
      </c>
      <c r="AN154" s="470"/>
      <c r="AO154" s="470"/>
      <c r="AP154" s="470"/>
      <c r="AQ154" s="72">
        <f t="shared" ref="AQ154:AQ159" si="105">AM154+AN154+AO154+AP154</f>
        <v>66.61</v>
      </c>
    </row>
    <row r="155" s="448" customFormat="1" ht="14" customHeight="1" spans="1:43">
      <c r="A155" s="500"/>
      <c r="B155" s="470"/>
      <c r="C155" s="477" t="s">
        <v>152</v>
      </c>
      <c r="D155" s="474"/>
      <c r="E155" s="475">
        <f t="shared" si="100"/>
        <v>0</v>
      </c>
      <c r="F155" s="476"/>
      <c r="G155" s="476"/>
      <c r="H155" s="476"/>
      <c r="I155" s="476"/>
      <c r="J155" s="476"/>
      <c r="K155" s="476"/>
      <c r="L155" s="476"/>
      <c r="M155" s="476"/>
      <c r="N155" s="476"/>
      <c r="O155" s="476"/>
      <c r="P155" s="476"/>
      <c r="Q155" s="476"/>
      <c r="R155" s="458">
        <f t="shared" si="101"/>
        <v>0</v>
      </c>
      <c r="S155" s="476"/>
      <c r="T155" s="476"/>
      <c r="U155" s="458">
        <f t="shared" si="102"/>
        <v>0</v>
      </c>
      <c r="V155" s="476"/>
      <c r="W155" s="476"/>
      <c r="X155" s="476"/>
      <c r="Y155" s="476"/>
      <c r="Z155" s="476"/>
      <c r="AA155" s="476"/>
      <c r="AB155" s="476"/>
      <c r="AC155" s="476"/>
      <c r="AD155" s="476"/>
      <c r="AE155" s="476"/>
      <c r="AF155" s="476"/>
      <c r="AG155" s="476"/>
      <c r="AH155" s="476"/>
      <c r="AI155" s="476"/>
      <c r="AJ155" s="458">
        <f t="shared" si="103"/>
        <v>0</v>
      </c>
      <c r="AK155" s="476"/>
      <c r="AL155" s="476"/>
      <c r="AM155" s="499">
        <f t="shared" si="104"/>
        <v>0</v>
      </c>
      <c r="AN155" s="470"/>
      <c r="AO155" s="470"/>
      <c r="AP155" s="470"/>
      <c r="AQ155" s="72">
        <f t="shared" si="105"/>
        <v>0</v>
      </c>
    </row>
    <row r="156" s="448" customFormat="1" ht="14" customHeight="1" spans="1:43">
      <c r="A156" s="500"/>
      <c r="B156" s="470"/>
      <c r="C156" s="471" t="s">
        <v>154</v>
      </c>
      <c r="D156" s="474"/>
      <c r="E156" s="475">
        <f t="shared" si="100"/>
        <v>0</v>
      </c>
      <c r="F156" s="476"/>
      <c r="G156" s="476"/>
      <c r="H156" s="476"/>
      <c r="I156" s="476"/>
      <c r="J156" s="476"/>
      <c r="K156" s="476"/>
      <c r="L156" s="476"/>
      <c r="M156" s="476"/>
      <c r="N156" s="476"/>
      <c r="O156" s="476"/>
      <c r="P156" s="476"/>
      <c r="Q156" s="476"/>
      <c r="R156" s="458">
        <f t="shared" si="101"/>
        <v>0</v>
      </c>
      <c r="S156" s="476"/>
      <c r="T156" s="476"/>
      <c r="U156" s="458">
        <f t="shared" si="102"/>
        <v>0</v>
      </c>
      <c r="V156" s="476"/>
      <c r="W156" s="476"/>
      <c r="X156" s="476"/>
      <c r="Y156" s="476"/>
      <c r="Z156" s="476"/>
      <c r="AA156" s="476"/>
      <c r="AB156" s="476"/>
      <c r="AC156" s="476"/>
      <c r="AD156" s="476"/>
      <c r="AE156" s="476"/>
      <c r="AF156" s="476"/>
      <c r="AG156" s="476"/>
      <c r="AH156" s="476"/>
      <c r="AI156" s="476"/>
      <c r="AJ156" s="458">
        <f t="shared" si="103"/>
        <v>0</v>
      </c>
      <c r="AK156" s="476"/>
      <c r="AL156" s="476"/>
      <c r="AM156" s="499">
        <f t="shared" si="104"/>
        <v>0</v>
      </c>
      <c r="AN156" s="470"/>
      <c r="AO156" s="470"/>
      <c r="AP156" s="470"/>
      <c r="AQ156" s="72">
        <f t="shared" si="105"/>
        <v>0</v>
      </c>
    </row>
    <row r="157" s="448" customFormat="1" ht="14" customHeight="1" spans="1:43">
      <c r="A157" s="500"/>
      <c r="B157" s="470"/>
      <c r="C157" s="473" t="s">
        <v>181</v>
      </c>
      <c r="D157" s="474"/>
      <c r="E157" s="475">
        <f t="shared" si="100"/>
        <v>0</v>
      </c>
      <c r="F157" s="476"/>
      <c r="G157" s="476"/>
      <c r="H157" s="476"/>
      <c r="I157" s="476"/>
      <c r="J157" s="476"/>
      <c r="K157" s="476"/>
      <c r="L157" s="476"/>
      <c r="M157" s="476"/>
      <c r="N157" s="476"/>
      <c r="O157" s="476"/>
      <c r="P157" s="476"/>
      <c r="Q157" s="476"/>
      <c r="R157" s="458">
        <f t="shared" si="101"/>
        <v>0</v>
      </c>
      <c r="S157" s="476"/>
      <c r="T157" s="476"/>
      <c r="U157" s="458">
        <f t="shared" si="102"/>
        <v>0</v>
      </c>
      <c r="V157" s="476"/>
      <c r="W157" s="476"/>
      <c r="X157" s="476"/>
      <c r="Y157" s="476"/>
      <c r="Z157" s="476"/>
      <c r="AA157" s="476"/>
      <c r="AB157" s="476"/>
      <c r="AC157" s="476"/>
      <c r="AD157" s="476"/>
      <c r="AE157" s="476"/>
      <c r="AF157" s="476"/>
      <c r="AG157" s="476"/>
      <c r="AH157" s="476"/>
      <c r="AI157" s="476"/>
      <c r="AJ157" s="458">
        <f t="shared" si="103"/>
        <v>0</v>
      </c>
      <c r="AK157" s="476"/>
      <c r="AL157" s="476"/>
      <c r="AM157" s="499">
        <f t="shared" si="104"/>
        <v>0</v>
      </c>
      <c r="AN157" s="470"/>
      <c r="AO157" s="470"/>
      <c r="AP157" s="470"/>
      <c r="AQ157" s="72">
        <f t="shared" si="105"/>
        <v>0</v>
      </c>
    </row>
    <row r="158" s="448" customFormat="1" ht="14" customHeight="1" spans="1:43">
      <c r="A158" s="500"/>
      <c r="B158" s="470"/>
      <c r="C158" s="473" t="s">
        <v>168</v>
      </c>
      <c r="D158" s="474"/>
      <c r="E158" s="475">
        <f t="shared" si="100"/>
        <v>0</v>
      </c>
      <c r="F158" s="476"/>
      <c r="G158" s="476"/>
      <c r="H158" s="476"/>
      <c r="I158" s="476"/>
      <c r="J158" s="476"/>
      <c r="K158" s="476"/>
      <c r="L158" s="476"/>
      <c r="M158" s="476"/>
      <c r="N158" s="476"/>
      <c r="O158" s="476"/>
      <c r="P158" s="476"/>
      <c r="Q158" s="476"/>
      <c r="R158" s="458">
        <f t="shared" si="101"/>
        <v>0</v>
      </c>
      <c r="S158" s="476"/>
      <c r="T158" s="476"/>
      <c r="U158" s="458">
        <f t="shared" si="102"/>
        <v>0</v>
      </c>
      <c r="V158" s="476"/>
      <c r="W158" s="476"/>
      <c r="X158" s="476"/>
      <c r="Y158" s="476"/>
      <c r="Z158" s="476"/>
      <c r="AA158" s="476"/>
      <c r="AB158" s="476"/>
      <c r="AC158" s="476"/>
      <c r="AD158" s="476"/>
      <c r="AE158" s="476"/>
      <c r="AF158" s="476"/>
      <c r="AG158" s="476"/>
      <c r="AH158" s="476"/>
      <c r="AI158" s="476"/>
      <c r="AJ158" s="458">
        <f t="shared" si="103"/>
        <v>0</v>
      </c>
      <c r="AK158" s="476"/>
      <c r="AL158" s="476"/>
      <c r="AM158" s="499">
        <f t="shared" si="104"/>
        <v>0</v>
      </c>
      <c r="AN158" s="470"/>
      <c r="AO158" s="470"/>
      <c r="AP158" s="470"/>
      <c r="AQ158" s="72">
        <f t="shared" si="105"/>
        <v>0</v>
      </c>
    </row>
    <row r="159" s="448" customFormat="1" ht="14" customHeight="1" spans="1:43">
      <c r="A159" s="500"/>
      <c r="B159" s="470"/>
      <c r="C159" s="473" t="s">
        <v>333</v>
      </c>
      <c r="D159" s="474"/>
      <c r="E159" s="475">
        <f t="shared" si="100"/>
        <v>0</v>
      </c>
      <c r="F159" s="476"/>
      <c r="G159" s="476"/>
      <c r="H159" s="476"/>
      <c r="I159" s="476"/>
      <c r="J159" s="476"/>
      <c r="K159" s="476"/>
      <c r="L159" s="476"/>
      <c r="M159" s="476"/>
      <c r="N159" s="476"/>
      <c r="O159" s="476"/>
      <c r="P159" s="476"/>
      <c r="Q159" s="476"/>
      <c r="R159" s="458">
        <f t="shared" si="101"/>
        <v>0</v>
      </c>
      <c r="S159" s="476"/>
      <c r="T159" s="476"/>
      <c r="U159" s="458">
        <f t="shared" si="102"/>
        <v>0</v>
      </c>
      <c r="V159" s="476"/>
      <c r="W159" s="476"/>
      <c r="X159" s="476"/>
      <c r="Y159" s="476"/>
      <c r="Z159" s="476"/>
      <c r="AA159" s="476"/>
      <c r="AB159" s="476"/>
      <c r="AC159" s="476"/>
      <c r="AD159" s="476"/>
      <c r="AE159" s="476"/>
      <c r="AF159" s="476"/>
      <c r="AG159" s="476"/>
      <c r="AH159" s="476"/>
      <c r="AI159" s="476"/>
      <c r="AJ159" s="458">
        <f t="shared" si="103"/>
        <v>0</v>
      </c>
      <c r="AK159" s="476"/>
      <c r="AL159" s="476"/>
      <c r="AM159" s="499">
        <f t="shared" si="104"/>
        <v>0</v>
      </c>
      <c r="AN159" s="470"/>
      <c r="AO159" s="470"/>
      <c r="AP159" s="470"/>
      <c r="AQ159" s="72">
        <f t="shared" si="105"/>
        <v>0</v>
      </c>
    </row>
    <row r="160" s="448" customFormat="1" ht="14" customHeight="1" spans="1:43">
      <c r="A160" s="500"/>
      <c r="B160" s="470"/>
      <c r="C160" s="477" t="s">
        <v>334</v>
      </c>
      <c r="D160" s="474">
        <f t="shared" ref="D160:AQ160" si="106">SUM(D161:D166)</f>
        <v>0</v>
      </c>
      <c r="E160" s="474">
        <f t="shared" si="106"/>
        <v>230.67</v>
      </c>
      <c r="F160" s="474">
        <f t="shared" si="106"/>
        <v>125.19</v>
      </c>
      <c r="G160" s="474">
        <f t="shared" si="106"/>
        <v>0</v>
      </c>
      <c r="H160" s="474">
        <f t="shared" si="106"/>
        <v>0</v>
      </c>
      <c r="I160" s="474">
        <f t="shared" si="106"/>
        <v>0</v>
      </c>
      <c r="J160" s="474">
        <f t="shared" si="106"/>
        <v>0.04</v>
      </c>
      <c r="K160" s="474">
        <f t="shared" si="106"/>
        <v>0</v>
      </c>
      <c r="L160" s="474">
        <f t="shared" si="106"/>
        <v>0</v>
      </c>
      <c r="M160" s="474">
        <f t="shared" si="106"/>
        <v>0</v>
      </c>
      <c r="N160" s="474">
        <f t="shared" si="106"/>
        <v>0</v>
      </c>
      <c r="O160" s="474">
        <f t="shared" si="106"/>
        <v>0</v>
      </c>
      <c r="P160" s="474">
        <f t="shared" si="106"/>
        <v>0</v>
      </c>
      <c r="Q160" s="474">
        <f t="shared" si="106"/>
        <v>0</v>
      </c>
      <c r="R160" s="474">
        <f t="shared" si="106"/>
        <v>125.23</v>
      </c>
      <c r="S160" s="474">
        <f t="shared" si="106"/>
        <v>9.74</v>
      </c>
      <c r="T160" s="474">
        <f t="shared" si="106"/>
        <v>2</v>
      </c>
      <c r="U160" s="474">
        <f t="shared" si="106"/>
        <v>11.74</v>
      </c>
      <c r="V160" s="474">
        <f t="shared" si="106"/>
        <v>0</v>
      </c>
      <c r="W160" s="474">
        <f t="shared" si="106"/>
        <v>75.55</v>
      </c>
      <c r="X160" s="474">
        <f t="shared" si="106"/>
        <v>3.45</v>
      </c>
      <c r="Y160" s="474">
        <f t="shared" si="106"/>
        <v>14.7</v>
      </c>
      <c r="Z160" s="474">
        <f t="shared" si="106"/>
        <v>0</v>
      </c>
      <c r="AA160" s="474">
        <f t="shared" si="106"/>
        <v>0</v>
      </c>
      <c r="AB160" s="474">
        <f t="shared" si="106"/>
        <v>0</v>
      </c>
      <c r="AC160" s="474">
        <f t="shared" si="106"/>
        <v>0</v>
      </c>
      <c r="AD160" s="474">
        <f t="shared" si="106"/>
        <v>0</v>
      </c>
      <c r="AE160" s="474">
        <f t="shared" si="106"/>
        <v>0</v>
      </c>
      <c r="AF160" s="474">
        <f t="shared" si="106"/>
        <v>0</v>
      </c>
      <c r="AG160" s="474">
        <f t="shared" si="106"/>
        <v>0</v>
      </c>
      <c r="AH160" s="474">
        <f t="shared" si="106"/>
        <v>0</v>
      </c>
      <c r="AI160" s="474">
        <f t="shared" si="106"/>
        <v>0</v>
      </c>
      <c r="AJ160" s="474">
        <f t="shared" si="106"/>
        <v>93.7</v>
      </c>
      <c r="AK160" s="474">
        <f t="shared" si="106"/>
        <v>0</v>
      </c>
      <c r="AL160" s="474">
        <f t="shared" si="106"/>
        <v>0</v>
      </c>
      <c r="AM160" s="498">
        <f t="shared" si="106"/>
        <v>230.67</v>
      </c>
      <c r="AN160" s="474">
        <f t="shared" si="106"/>
        <v>19</v>
      </c>
      <c r="AO160" s="474">
        <f t="shared" si="106"/>
        <v>0</v>
      </c>
      <c r="AP160" s="474">
        <f t="shared" si="106"/>
        <v>0</v>
      </c>
      <c r="AQ160" s="474">
        <f t="shared" si="106"/>
        <v>249.67</v>
      </c>
    </row>
    <row r="161" s="448" customFormat="1" ht="14" customHeight="1" spans="1:43">
      <c r="A161" s="500"/>
      <c r="B161" s="470"/>
      <c r="C161" s="477" t="s">
        <v>150</v>
      </c>
      <c r="D161" s="507"/>
      <c r="E161" s="475">
        <f t="shared" ref="E161:E166" si="107">R161+U161+V161+AJ161+AL161</f>
        <v>143.38</v>
      </c>
      <c r="F161" s="476">
        <v>125.19</v>
      </c>
      <c r="G161" s="476"/>
      <c r="H161" s="476"/>
      <c r="I161" s="476"/>
      <c r="J161" s="476">
        <v>0.04</v>
      </c>
      <c r="K161" s="476"/>
      <c r="L161" s="476"/>
      <c r="M161" s="476"/>
      <c r="N161" s="476"/>
      <c r="O161" s="476"/>
      <c r="P161" s="476"/>
      <c r="Q161" s="476"/>
      <c r="R161" s="458">
        <f t="shared" ref="R161:R166" si="108">SUM(F161:Q161)</f>
        <v>125.23</v>
      </c>
      <c r="S161" s="476"/>
      <c r="T161" s="476"/>
      <c r="U161" s="458">
        <f t="shared" ref="U161:U166" si="109">SUM(S161:T161)</f>
        <v>0</v>
      </c>
      <c r="V161" s="476"/>
      <c r="W161" s="476"/>
      <c r="X161" s="476">
        <v>3.45</v>
      </c>
      <c r="Y161" s="476">
        <v>14.7</v>
      </c>
      <c r="Z161" s="476"/>
      <c r="AA161" s="476"/>
      <c r="AB161" s="476"/>
      <c r="AC161" s="476"/>
      <c r="AD161" s="476"/>
      <c r="AE161" s="476"/>
      <c r="AF161" s="476"/>
      <c r="AG161" s="476"/>
      <c r="AH161" s="476"/>
      <c r="AI161" s="476"/>
      <c r="AJ161" s="458">
        <f t="shared" ref="AJ161:AJ166" si="110">SUM(W161:AI161)</f>
        <v>18.15</v>
      </c>
      <c r="AK161" s="476"/>
      <c r="AL161" s="476"/>
      <c r="AM161" s="499">
        <f t="shared" ref="AM161:AM166" si="111">R161+U161+V161+AJ161+AL161</f>
        <v>143.38</v>
      </c>
      <c r="AN161" s="470"/>
      <c r="AO161" s="470"/>
      <c r="AP161" s="470"/>
      <c r="AQ161" s="72">
        <f t="shared" ref="AQ161:AQ166" si="112">AM161+AN161+AO161+AP161</f>
        <v>143.38</v>
      </c>
    </row>
    <row r="162" s="448" customFormat="1" ht="14" customHeight="1" spans="1:43">
      <c r="A162" s="500"/>
      <c r="B162" s="470"/>
      <c r="C162" s="477" t="s">
        <v>152</v>
      </c>
      <c r="D162" s="507"/>
      <c r="E162" s="475">
        <f t="shared" si="107"/>
        <v>0</v>
      </c>
      <c r="F162" s="476"/>
      <c r="G162" s="476"/>
      <c r="H162" s="476"/>
      <c r="I162" s="476"/>
      <c r="J162" s="476"/>
      <c r="K162" s="476"/>
      <c r="L162" s="476"/>
      <c r="M162" s="476"/>
      <c r="N162" s="476"/>
      <c r="O162" s="476"/>
      <c r="P162" s="476"/>
      <c r="Q162" s="476"/>
      <c r="R162" s="458">
        <f t="shared" si="108"/>
        <v>0</v>
      </c>
      <c r="S162" s="476"/>
      <c r="T162" s="476"/>
      <c r="U162" s="458">
        <f t="shared" si="109"/>
        <v>0</v>
      </c>
      <c r="V162" s="476"/>
      <c r="W162" s="476"/>
      <c r="X162" s="476"/>
      <c r="Y162" s="476"/>
      <c r="Z162" s="476"/>
      <c r="AA162" s="476"/>
      <c r="AB162" s="476"/>
      <c r="AC162" s="476"/>
      <c r="AD162" s="476"/>
      <c r="AE162" s="476"/>
      <c r="AF162" s="476"/>
      <c r="AG162" s="476"/>
      <c r="AH162" s="476"/>
      <c r="AI162" s="476"/>
      <c r="AJ162" s="458">
        <f t="shared" si="110"/>
        <v>0</v>
      </c>
      <c r="AK162" s="476"/>
      <c r="AL162" s="476"/>
      <c r="AM162" s="499">
        <f t="shared" si="111"/>
        <v>0</v>
      </c>
      <c r="AN162" s="470">
        <v>9</v>
      </c>
      <c r="AO162" s="470"/>
      <c r="AP162" s="470"/>
      <c r="AQ162" s="72">
        <f t="shared" si="112"/>
        <v>9</v>
      </c>
    </row>
    <row r="163" s="448" customFormat="1" ht="14" customHeight="1" spans="1:43">
      <c r="A163" s="500"/>
      <c r="B163" s="470"/>
      <c r="C163" s="473" t="s">
        <v>154</v>
      </c>
      <c r="D163" s="507"/>
      <c r="E163" s="475">
        <f t="shared" si="107"/>
        <v>0</v>
      </c>
      <c r="F163" s="476"/>
      <c r="G163" s="476"/>
      <c r="H163" s="476"/>
      <c r="I163" s="476"/>
      <c r="J163" s="476"/>
      <c r="K163" s="476"/>
      <c r="L163" s="476"/>
      <c r="M163" s="476"/>
      <c r="N163" s="476"/>
      <c r="O163" s="476"/>
      <c r="P163" s="476"/>
      <c r="Q163" s="476"/>
      <c r="R163" s="458">
        <f t="shared" si="108"/>
        <v>0</v>
      </c>
      <c r="S163" s="476"/>
      <c r="T163" s="476"/>
      <c r="U163" s="458">
        <f t="shared" si="109"/>
        <v>0</v>
      </c>
      <c r="V163" s="476"/>
      <c r="W163" s="476"/>
      <c r="X163" s="476"/>
      <c r="Y163" s="476"/>
      <c r="Z163" s="476"/>
      <c r="AA163" s="476"/>
      <c r="AB163" s="476"/>
      <c r="AC163" s="476"/>
      <c r="AD163" s="476"/>
      <c r="AE163" s="476"/>
      <c r="AF163" s="476"/>
      <c r="AG163" s="476"/>
      <c r="AH163" s="476"/>
      <c r="AI163" s="476"/>
      <c r="AJ163" s="458">
        <f t="shared" si="110"/>
        <v>0</v>
      </c>
      <c r="AK163" s="476"/>
      <c r="AL163" s="476"/>
      <c r="AM163" s="499">
        <f t="shared" si="111"/>
        <v>0</v>
      </c>
      <c r="AN163" s="470"/>
      <c r="AO163" s="470"/>
      <c r="AP163" s="470"/>
      <c r="AQ163" s="72">
        <f t="shared" si="112"/>
        <v>0</v>
      </c>
    </row>
    <row r="164" s="448" customFormat="1" ht="14" customHeight="1" spans="1:43">
      <c r="A164" s="500"/>
      <c r="B164" s="470"/>
      <c r="C164" s="473" t="s">
        <v>335</v>
      </c>
      <c r="D164" s="474"/>
      <c r="E164" s="475">
        <f t="shared" si="107"/>
        <v>87.29</v>
      </c>
      <c r="F164" s="476"/>
      <c r="G164" s="476"/>
      <c r="H164" s="476"/>
      <c r="I164" s="476"/>
      <c r="J164" s="476"/>
      <c r="K164" s="476"/>
      <c r="L164" s="476"/>
      <c r="M164" s="476"/>
      <c r="N164" s="476"/>
      <c r="O164" s="476"/>
      <c r="P164" s="476"/>
      <c r="Q164" s="476"/>
      <c r="R164" s="458">
        <f t="shared" si="108"/>
        <v>0</v>
      </c>
      <c r="S164" s="476">
        <v>9.74</v>
      </c>
      <c r="T164" s="476">
        <v>2</v>
      </c>
      <c r="U164" s="458">
        <f t="shared" si="109"/>
        <v>11.74</v>
      </c>
      <c r="V164" s="476"/>
      <c r="W164" s="476">
        <v>75.55</v>
      </c>
      <c r="X164" s="476"/>
      <c r="Y164" s="476"/>
      <c r="Z164" s="476"/>
      <c r="AA164" s="476"/>
      <c r="AB164" s="476"/>
      <c r="AC164" s="476"/>
      <c r="AD164" s="476"/>
      <c r="AE164" s="476"/>
      <c r="AF164" s="476"/>
      <c r="AG164" s="476"/>
      <c r="AH164" s="476"/>
      <c r="AI164" s="476"/>
      <c r="AJ164" s="458">
        <f t="shared" si="110"/>
        <v>75.55</v>
      </c>
      <c r="AK164" s="476"/>
      <c r="AL164" s="476"/>
      <c r="AM164" s="499">
        <f t="shared" si="111"/>
        <v>87.29</v>
      </c>
      <c r="AN164" s="470"/>
      <c r="AO164" s="470"/>
      <c r="AP164" s="470"/>
      <c r="AQ164" s="72">
        <f t="shared" si="112"/>
        <v>87.29</v>
      </c>
    </row>
    <row r="165" s="448" customFormat="1" ht="14" customHeight="1" spans="1:43">
      <c r="A165" s="500"/>
      <c r="B165" s="470"/>
      <c r="C165" s="477" t="s">
        <v>168</v>
      </c>
      <c r="D165" s="508"/>
      <c r="E165" s="475">
        <f t="shared" si="107"/>
        <v>0</v>
      </c>
      <c r="F165" s="476"/>
      <c r="G165" s="476"/>
      <c r="H165" s="476"/>
      <c r="I165" s="476"/>
      <c r="J165" s="476"/>
      <c r="K165" s="476"/>
      <c r="L165" s="476"/>
      <c r="M165" s="476"/>
      <c r="N165" s="476"/>
      <c r="O165" s="476"/>
      <c r="P165" s="476"/>
      <c r="Q165" s="476"/>
      <c r="R165" s="458">
        <f t="shared" si="108"/>
        <v>0</v>
      </c>
      <c r="S165" s="476"/>
      <c r="T165" s="476"/>
      <c r="U165" s="458">
        <f t="shared" si="109"/>
        <v>0</v>
      </c>
      <c r="V165" s="476"/>
      <c r="W165" s="476"/>
      <c r="X165" s="476"/>
      <c r="Y165" s="476"/>
      <c r="Z165" s="476"/>
      <c r="AA165" s="476"/>
      <c r="AB165" s="476"/>
      <c r="AC165" s="476"/>
      <c r="AD165" s="476"/>
      <c r="AE165" s="476"/>
      <c r="AF165" s="476"/>
      <c r="AG165" s="476"/>
      <c r="AH165" s="476"/>
      <c r="AI165" s="476"/>
      <c r="AJ165" s="458">
        <f t="shared" si="110"/>
        <v>0</v>
      </c>
      <c r="AK165" s="476"/>
      <c r="AL165" s="476"/>
      <c r="AM165" s="499">
        <f t="shared" si="111"/>
        <v>0</v>
      </c>
      <c r="AN165" s="470"/>
      <c r="AO165" s="470"/>
      <c r="AP165" s="470"/>
      <c r="AQ165" s="72">
        <f t="shared" si="112"/>
        <v>0</v>
      </c>
    </row>
    <row r="166" s="448" customFormat="1" ht="14" customHeight="1" spans="1:43">
      <c r="A166" s="500"/>
      <c r="B166" s="470"/>
      <c r="C166" s="477" t="s">
        <v>336</v>
      </c>
      <c r="D166" s="508"/>
      <c r="E166" s="475">
        <f t="shared" si="107"/>
        <v>0</v>
      </c>
      <c r="F166" s="476"/>
      <c r="G166" s="476"/>
      <c r="H166" s="476"/>
      <c r="I166" s="476"/>
      <c r="J166" s="476"/>
      <c r="K166" s="476"/>
      <c r="L166" s="476"/>
      <c r="M166" s="476"/>
      <c r="N166" s="476"/>
      <c r="O166" s="476"/>
      <c r="P166" s="476"/>
      <c r="Q166" s="476"/>
      <c r="R166" s="458">
        <f t="shared" si="108"/>
        <v>0</v>
      </c>
      <c r="S166" s="476"/>
      <c r="T166" s="476"/>
      <c r="U166" s="458">
        <f t="shared" si="109"/>
        <v>0</v>
      </c>
      <c r="V166" s="476"/>
      <c r="W166" s="476"/>
      <c r="X166" s="476"/>
      <c r="Y166" s="476"/>
      <c r="Z166" s="476"/>
      <c r="AA166" s="476"/>
      <c r="AB166" s="476"/>
      <c r="AC166" s="476"/>
      <c r="AD166" s="476"/>
      <c r="AE166" s="476"/>
      <c r="AF166" s="476"/>
      <c r="AG166" s="476"/>
      <c r="AH166" s="476"/>
      <c r="AI166" s="476"/>
      <c r="AJ166" s="458">
        <f t="shared" si="110"/>
        <v>0</v>
      </c>
      <c r="AK166" s="476"/>
      <c r="AL166" s="476"/>
      <c r="AM166" s="499">
        <f t="shared" si="111"/>
        <v>0</v>
      </c>
      <c r="AN166" s="470">
        <v>10</v>
      </c>
      <c r="AO166" s="470"/>
      <c r="AP166" s="470"/>
      <c r="AQ166" s="72">
        <f t="shared" si="112"/>
        <v>10</v>
      </c>
    </row>
    <row r="167" s="448" customFormat="1" ht="14" customHeight="1" spans="1:43">
      <c r="A167" s="500"/>
      <c r="B167" s="470"/>
      <c r="C167" s="477" t="s">
        <v>337</v>
      </c>
      <c r="D167" s="508">
        <f t="shared" ref="D167:AQ167" si="113">SUM(D168:D173)</f>
        <v>0</v>
      </c>
      <c r="E167" s="508">
        <f t="shared" si="113"/>
        <v>1865.8</v>
      </c>
      <c r="F167" s="508">
        <f t="shared" si="113"/>
        <v>1161.98</v>
      </c>
      <c r="G167" s="508">
        <f t="shared" si="113"/>
        <v>0</v>
      </c>
      <c r="H167" s="508">
        <f t="shared" si="113"/>
        <v>0</v>
      </c>
      <c r="I167" s="508">
        <f t="shared" si="113"/>
        <v>0</v>
      </c>
      <c r="J167" s="508">
        <f t="shared" si="113"/>
        <v>28.11</v>
      </c>
      <c r="K167" s="508">
        <f t="shared" si="113"/>
        <v>2.42</v>
      </c>
      <c r="L167" s="508">
        <f t="shared" si="113"/>
        <v>1.85</v>
      </c>
      <c r="M167" s="508">
        <f t="shared" si="113"/>
        <v>0</v>
      </c>
      <c r="N167" s="508">
        <f t="shared" si="113"/>
        <v>6.72</v>
      </c>
      <c r="O167" s="508">
        <f t="shared" si="113"/>
        <v>0</v>
      </c>
      <c r="P167" s="508">
        <f t="shared" si="113"/>
        <v>0</v>
      </c>
      <c r="Q167" s="508">
        <f t="shared" si="113"/>
        <v>0</v>
      </c>
      <c r="R167" s="508">
        <f t="shared" si="113"/>
        <v>1201.08</v>
      </c>
      <c r="S167" s="508">
        <f t="shared" si="113"/>
        <v>214.41</v>
      </c>
      <c r="T167" s="508">
        <f t="shared" si="113"/>
        <v>183.5</v>
      </c>
      <c r="U167" s="508">
        <f t="shared" si="113"/>
        <v>397.91</v>
      </c>
      <c r="V167" s="508">
        <f t="shared" si="113"/>
        <v>0</v>
      </c>
      <c r="W167" s="508">
        <f t="shared" si="113"/>
        <v>0</v>
      </c>
      <c r="X167" s="508">
        <f t="shared" si="113"/>
        <v>70.19</v>
      </c>
      <c r="Y167" s="508">
        <f t="shared" si="113"/>
        <v>191.81</v>
      </c>
      <c r="Z167" s="508">
        <f t="shared" si="113"/>
        <v>0</v>
      </c>
      <c r="AA167" s="508">
        <f t="shared" si="113"/>
        <v>0</v>
      </c>
      <c r="AB167" s="508">
        <f t="shared" si="113"/>
        <v>0</v>
      </c>
      <c r="AC167" s="508">
        <f t="shared" si="113"/>
        <v>0</v>
      </c>
      <c r="AD167" s="508">
        <f t="shared" si="113"/>
        <v>0</v>
      </c>
      <c r="AE167" s="508">
        <f t="shared" si="113"/>
        <v>0</v>
      </c>
      <c r="AF167" s="508">
        <f t="shared" si="113"/>
        <v>4.81</v>
      </c>
      <c r="AG167" s="508">
        <f t="shared" si="113"/>
        <v>0</v>
      </c>
      <c r="AH167" s="508">
        <f t="shared" si="113"/>
        <v>0</v>
      </c>
      <c r="AI167" s="508">
        <f t="shared" si="113"/>
        <v>0</v>
      </c>
      <c r="AJ167" s="508">
        <f t="shared" si="113"/>
        <v>266.81</v>
      </c>
      <c r="AK167" s="508">
        <f t="shared" si="113"/>
        <v>0</v>
      </c>
      <c r="AL167" s="508">
        <f t="shared" si="113"/>
        <v>0</v>
      </c>
      <c r="AM167" s="510">
        <f t="shared" si="113"/>
        <v>1865.8</v>
      </c>
      <c r="AN167" s="508">
        <f t="shared" si="113"/>
        <v>0</v>
      </c>
      <c r="AO167" s="508">
        <f t="shared" si="113"/>
        <v>0</v>
      </c>
      <c r="AP167" s="508">
        <f t="shared" si="113"/>
        <v>0</v>
      </c>
      <c r="AQ167" s="508">
        <f t="shared" si="113"/>
        <v>1865.8</v>
      </c>
    </row>
    <row r="168" s="448" customFormat="1" ht="14" customHeight="1" spans="1:43">
      <c r="A168" s="500"/>
      <c r="B168" s="470"/>
      <c r="C168" s="477" t="s">
        <v>150</v>
      </c>
      <c r="D168" s="508"/>
      <c r="E168" s="475">
        <f t="shared" ref="E168:E173" si="114">R168+U168+V168+AJ168+AL168</f>
        <v>1720.44</v>
      </c>
      <c r="F168" s="476">
        <v>1161.98</v>
      </c>
      <c r="G168" s="476"/>
      <c r="H168" s="476"/>
      <c r="I168" s="476"/>
      <c r="J168" s="476">
        <v>28.11</v>
      </c>
      <c r="K168" s="476">
        <v>2.42</v>
      </c>
      <c r="L168" s="476">
        <v>1.85</v>
      </c>
      <c r="M168" s="476"/>
      <c r="N168" s="476">
        <v>6.72</v>
      </c>
      <c r="O168" s="476"/>
      <c r="P168" s="476"/>
      <c r="Q168" s="476"/>
      <c r="R168" s="458">
        <f t="shared" ref="R168:R173" si="115">SUM(F168:Q168)</f>
        <v>1201.08</v>
      </c>
      <c r="S168" s="476">
        <v>214.41</v>
      </c>
      <c r="T168" s="476">
        <v>183.5</v>
      </c>
      <c r="U168" s="458">
        <f t="shared" ref="U168:U173" si="116">SUM(S168:T168)</f>
        <v>397.91</v>
      </c>
      <c r="V168" s="476"/>
      <c r="W168" s="476"/>
      <c r="X168" s="476">
        <v>47.84</v>
      </c>
      <c r="Y168" s="476">
        <v>68.8</v>
      </c>
      <c r="Z168" s="476"/>
      <c r="AA168" s="476"/>
      <c r="AB168" s="476"/>
      <c r="AC168" s="476"/>
      <c r="AD168" s="476"/>
      <c r="AE168" s="476"/>
      <c r="AF168" s="476">
        <v>4.81</v>
      </c>
      <c r="AG168" s="476"/>
      <c r="AH168" s="476"/>
      <c r="AI168" s="476"/>
      <c r="AJ168" s="458">
        <f t="shared" ref="AJ168:AJ173" si="117">SUM(W168:AI168)</f>
        <v>121.45</v>
      </c>
      <c r="AK168" s="476"/>
      <c r="AL168" s="476"/>
      <c r="AM168" s="499">
        <f t="shared" ref="AM168:AM173" si="118">R168+U168+V168+AJ168+AL168</f>
        <v>1720.44</v>
      </c>
      <c r="AN168" s="470"/>
      <c r="AO168" s="470"/>
      <c r="AP168" s="470"/>
      <c r="AQ168" s="72">
        <f t="shared" ref="AQ168:AQ173" si="119">AM168+AN168+AO168+AP168</f>
        <v>1720.44</v>
      </c>
    </row>
    <row r="169" s="448" customFormat="1" ht="14" customHeight="1" spans="1:43">
      <c r="A169" s="500"/>
      <c r="B169" s="470"/>
      <c r="C169" s="473" t="s">
        <v>152</v>
      </c>
      <c r="D169" s="509"/>
      <c r="E169" s="475">
        <f t="shared" si="114"/>
        <v>0</v>
      </c>
      <c r="F169" s="476"/>
      <c r="G169" s="476"/>
      <c r="H169" s="476"/>
      <c r="I169" s="476"/>
      <c r="J169" s="476"/>
      <c r="K169" s="476"/>
      <c r="L169" s="476"/>
      <c r="M169" s="476"/>
      <c r="N169" s="476"/>
      <c r="O169" s="476"/>
      <c r="P169" s="476"/>
      <c r="Q169" s="476"/>
      <c r="R169" s="458">
        <f t="shared" si="115"/>
        <v>0</v>
      </c>
      <c r="S169" s="476"/>
      <c r="T169" s="476"/>
      <c r="U169" s="458">
        <f t="shared" si="116"/>
        <v>0</v>
      </c>
      <c r="V169" s="476"/>
      <c r="W169" s="476"/>
      <c r="X169" s="476"/>
      <c r="Y169" s="476"/>
      <c r="Z169" s="476"/>
      <c r="AA169" s="476"/>
      <c r="AB169" s="476"/>
      <c r="AC169" s="476"/>
      <c r="AD169" s="476"/>
      <c r="AE169" s="476"/>
      <c r="AF169" s="476"/>
      <c r="AG169" s="476"/>
      <c r="AH169" s="476"/>
      <c r="AI169" s="476"/>
      <c r="AJ169" s="458">
        <f t="shared" si="117"/>
        <v>0</v>
      </c>
      <c r="AK169" s="476"/>
      <c r="AL169" s="476"/>
      <c r="AM169" s="499">
        <f t="shared" si="118"/>
        <v>0</v>
      </c>
      <c r="AN169" s="470"/>
      <c r="AO169" s="470"/>
      <c r="AP169" s="470"/>
      <c r="AQ169" s="72">
        <f t="shared" si="119"/>
        <v>0</v>
      </c>
    </row>
    <row r="170" s="448" customFormat="1" ht="14" customHeight="1" spans="1:43">
      <c r="A170" s="500"/>
      <c r="B170" s="470"/>
      <c r="C170" s="473" t="s">
        <v>154</v>
      </c>
      <c r="D170" s="509"/>
      <c r="E170" s="475">
        <f t="shared" si="114"/>
        <v>0</v>
      </c>
      <c r="F170" s="476"/>
      <c r="G170" s="476"/>
      <c r="H170" s="476"/>
      <c r="I170" s="476"/>
      <c r="J170" s="476"/>
      <c r="K170" s="476"/>
      <c r="L170" s="476"/>
      <c r="M170" s="476"/>
      <c r="N170" s="476"/>
      <c r="O170" s="476"/>
      <c r="P170" s="476"/>
      <c r="Q170" s="476"/>
      <c r="R170" s="458">
        <f t="shared" si="115"/>
        <v>0</v>
      </c>
      <c r="S170" s="476"/>
      <c r="T170" s="476"/>
      <c r="U170" s="458">
        <f t="shared" si="116"/>
        <v>0</v>
      </c>
      <c r="V170" s="476"/>
      <c r="W170" s="476"/>
      <c r="X170" s="476"/>
      <c r="Y170" s="476"/>
      <c r="Z170" s="476"/>
      <c r="AA170" s="476"/>
      <c r="AB170" s="476"/>
      <c r="AC170" s="476"/>
      <c r="AD170" s="476"/>
      <c r="AE170" s="476"/>
      <c r="AF170" s="476"/>
      <c r="AG170" s="476"/>
      <c r="AH170" s="476"/>
      <c r="AI170" s="476"/>
      <c r="AJ170" s="458">
        <f t="shared" si="117"/>
        <v>0</v>
      </c>
      <c r="AK170" s="476"/>
      <c r="AL170" s="476"/>
      <c r="AM170" s="499">
        <f t="shared" si="118"/>
        <v>0</v>
      </c>
      <c r="AN170" s="470"/>
      <c r="AO170" s="470"/>
      <c r="AP170" s="470"/>
      <c r="AQ170" s="72">
        <f t="shared" si="119"/>
        <v>0</v>
      </c>
    </row>
    <row r="171" s="448" customFormat="1" ht="14" customHeight="1" spans="1:43">
      <c r="A171" s="500"/>
      <c r="B171" s="470"/>
      <c r="C171" s="473" t="s">
        <v>338</v>
      </c>
      <c r="D171" s="509"/>
      <c r="E171" s="475">
        <f t="shared" si="114"/>
        <v>145.36</v>
      </c>
      <c r="F171" s="476"/>
      <c r="G171" s="476"/>
      <c r="H171" s="476"/>
      <c r="I171" s="476"/>
      <c r="J171" s="476"/>
      <c r="K171" s="476"/>
      <c r="L171" s="476"/>
      <c r="M171" s="476"/>
      <c r="N171" s="476"/>
      <c r="O171" s="476"/>
      <c r="P171" s="476"/>
      <c r="Q171" s="476"/>
      <c r="R171" s="458">
        <f t="shared" si="115"/>
        <v>0</v>
      </c>
      <c r="S171" s="476"/>
      <c r="T171" s="476"/>
      <c r="U171" s="458">
        <f t="shared" si="116"/>
        <v>0</v>
      </c>
      <c r="V171" s="476"/>
      <c r="W171" s="476"/>
      <c r="X171" s="476">
        <v>22.35</v>
      </c>
      <c r="Y171" s="476">
        <v>123.01</v>
      </c>
      <c r="Z171" s="476"/>
      <c r="AA171" s="476"/>
      <c r="AB171" s="476"/>
      <c r="AC171" s="476"/>
      <c r="AD171" s="476"/>
      <c r="AE171" s="476"/>
      <c r="AF171" s="476"/>
      <c r="AG171" s="476"/>
      <c r="AH171" s="476"/>
      <c r="AI171" s="476"/>
      <c r="AJ171" s="458">
        <f t="shared" si="117"/>
        <v>145.36</v>
      </c>
      <c r="AK171" s="476"/>
      <c r="AL171" s="476"/>
      <c r="AM171" s="499">
        <f t="shared" si="118"/>
        <v>145.36</v>
      </c>
      <c r="AN171" s="470"/>
      <c r="AO171" s="470"/>
      <c r="AP171" s="470"/>
      <c r="AQ171" s="72">
        <f t="shared" si="119"/>
        <v>145.36</v>
      </c>
    </row>
    <row r="172" s="448" customFormat="1" ht="14" customHeight="1" spans="1:43">
      <c r="A172" s="500"/>
      <c r="B172" s="470"/>
      <c r="C172" s="477" t="s">
        <v>168</v>
      </c>
      <c r="D172" s="509"/>
      <c r="E172" s="475">
        <f t="shared" si="114"/>
        <v>0</v>
      </c>
      <c r="F172" s="476"/>
      <c r="G172" s="476"/>
      <c r="H172" s="476"/>
      <c r="I172" s="476"/>
      <c r="J172" s="476"/>
      <c r="K172" s="476"/>
      <c r="L172" s="476"/>
      <c r="M172" s="476"/>
      <c r="N172" s="476"/>
      <c r="O172" s="476"/>
      <c r="P172" s="476"/>
      <c r="Q172" s="476"/>
      <c r="R172" s="458">
        <f t="shared" si="115"/>
        <v>0</v>
      </c>
      <c r="S172" s="476"/>
      <c r="T172" s="476"/>
      <c r="U172" s="458">
        <f t="shared" si="116"/>
        <v>0</v>
      </c>
      <c r="V172" s="476"/>
      <c r="W172" s="476"/>
      <c r="X172" s="476"/>
      <c r="Y172" s="476"/>
      <c r="Z172" s="476"/>
      <c r="AA172" s="476"/>
      <c r="AB172" s="476"/>
      <c r="AC172" s="476"/>
      <c r="AD172" s="476"/>
      <c r="AE172" s="476"/>
      <c r="AF172" s="476"/>
      <c r="AG172" s="476"/>
      <c r="AH172" s="476"/>
      <c r="AI172" s="476"/>
      <c r="AJ172" s="458">
        <f t="shared" si="117"/>
        <v>0</v>
      </c>
      <c r="AK172" s="476"/>
      <c r="AL172" s="476"/>
      <c r="AM172" s="499">
        <f t="shared" si="118"/>
        <v>0</v>
      </c>
      <c r="AN172" s="470"/>
      <c r="AO172" s="470"/>
      <c r="AP172" s="470"/>
      <c r="AQ172" s="72">
        <f t="shared" si="119"/>
        <v>0</v>
      </c>
    </row>
    <row r="173" s="448" customFormat="1" ht="14" customHeight="1" spans="1:43">
      <c r="A173" s="500"/>
      <c r="B173" s="470"/>
      <c r="C173" s="477" t="s">
        <v>339</v>
      </c>
      <c r="D173" s="509"/>
      <c r="E173" s="475">
        <f t="shared" si="114"/>
        <v>0</v>
      </c>
      <c r="F173" s="476"/>
      <c r="G173" s="476"/>
      <c r="H173" s="476"/>
      <c r="I173" s="476"/>
      <c r="J173" s="476"/>
      <c r="K173" s="476"/>
      <c r="L173" s="476"/>
      <c r="M173" s="476"/>
      <c r="N173" s="476"/>
      <c r="O173" s="476"/>
      <c r="P173" s="476"/>
      <c r="Q173" s="476"/>
      <c r="R173" s="458">
        <f t="shared" si="115"/>
        <v>0</v>
      </c>
      <c r="S173" s="476"/>
      <c r="T173" s="476"/>
      <c r="U173" s="458">
        <f t="shared" si="116"/>
        <v>0</v>
      </c>
      <c r="V173" s="476"/>
      <c r="W173" s="476"/>
      <c r="X173" s="476"/>
      <c r="Y173" s="476"/>
      <c r="Z173" s="476"/>
      <c r="AA173" s="476"/>
      <c r="AB173" s="476"/>
      <c r="AC173" s="476"/>
      <c r="AD173" s="476"/>
      <c r="AE173" s="476"/>
      <c r="AF173" s="476"/>
      <c r="AG173" s="476"/>
      <c r="AH173" s="476"/>
      <c r="AI173" s="476"/>
      <c r="AJ173" s="458">
        <f t="shared" si="117"/>
        <v>0</v>
      </c>
      <c r="AK173" s="476"/>
      <c r="AL173" s="476"/>
      <c r="AM173" s="499">
        <f t="shared" si="118"/>
        <v>0</v>
      </c>
      <c r="AN173" s="470"/>
      <c r="AO173" s="470"/>
      <c r="AP173" s="470"/>
      <c r="AQ173" s="72">
        <f t="shared" si="119"/>
        <v>0</v>
      </c>
    </row>
    <row r="174" s="448" customFormat="1" ht="14" customHeight="1" spans="1:43">
      <c r="A174" s="500"/>
      <c r="B174" s="470"/>
      <c r="C174" s="477" t="s">
        <v>340</v>
      </c>
      <c r="D174" s="509">
        <f t="shared" ref="D174:AQ174" si="120">SUM(D175:D180)</f>
        <v>0</v>
      </c>
      <c r="E174" s="509">
        <f t="shared" si="120"/>
        <v>358.24</v>
      </c>
      <c r="F174" s="509">
        <f t="shared" si="120"/>
        <v>136.93</v>
      </c>
      <c r="G174" s="509">
        <f t="shared" si="120"/>
        <v>0</v>
      </c>
      <c r="H174" s="509">
        <f t="shared" si="120"/>
        <v>0</v>
      </c>
      <c r="I174" s="509">
        <f t="shared" si="120"/>
        <v>0</v>
      </c>
      <c r="J174" s="509">
        <f t="shared" si="120"/>
        <v>6.82</v>
      </c>
      <c r="K174" s="509">
        <f t="shared" si="120"/>
        <v>0.59</v>
      </c>
      <c r="L174" s="509">
        <f t="shared" si="120"/>
        <v>0.45</v>
      </c>
      <c r="M174" s="509">
        <f t="shared" si="120"/>
        <v>0</v>
      </c>
      <c r="N174" s="509">
        <f t="shared" si="120"/>
        <v>0</v>
      </c>
      <c r="O174" s="509">
        <f t="shared" si="120"/>
        <v>0</v>
      </c>
      <c r="P174" s="509">
        <f t="shared" si="120"/>
        <v>0</v>
      </c>
      <c r="Q174" s="509">
        <f t="shared" si="120"/>
        <v>0</v>
      </c>
      <c r="R174" s="509">
        <f t="shared" si="120"/>
        <v>144.79</v>
      </c>
      <c r="S174" s="509">
        <f t="shared" si="120"/>
        <v>38.82</v>
      </c>
      <c r="T174" s="509">
        <f t="shared" si="120"/>
        <v>28</v>
      </c>
      <c r="U174" s="509">
        <f t="shared" si="120"/>
        <v>66.82</v>
      </c>
      <c r="V174" s="509">
        <f t="shared" si="120"/>
        <v>0</v>
      </c>
      <c r="W174" s="509">
        <f t="shared" si="120"/>
        <v>0</v>
      </c>
      <c r="X174" s="509">
        <f t="shared" si="120"/>
        <v>28.55</v>
      </c>
      <c r="Y174" s="509">
        <f t="shared" si="120"/>
        <v>118.08</v>
      </c>
      <c r="Z174" s="509">
        <f t="shared" si="120"/>
        <v>0</v>
      </c>
      <c r="AA174" s="509">
        <f t="shared" si="120"/>
        <v>0</v>
      </c>
      <c r="AB174" s="509">
        <f t="shared" si="120"/>
        <v>0</v>
      </c>
      <c r="AC174" s="509">
        <f t="shared" si="120"/>
        <v>0</v>
      </c>
      <c r="AD174" s="509">
        <f t="shared" si="120"/>
        <v>0</v>
      </c>
      <c r="AE174" s="509">
        <f t="shared" si="120"/>
        <v>0</v>
      </c>
      <c r="AF174" s="509">
        <f t="shared" si="120"/>
        <v>0</v>
      </c>
      <c r="AG174" s="509">
        <f t="shared" si="120"/>
        <v>0</v>
      </c>
      <c r="AH174" s="509">
        <f t="shared" si="120"/>
        <v>0</v>
      </c>
      <c r="AI174" s="509">
        <f t="shared" si="120"/>
        <v>0</v>
      </c>
      <c r="AJ174" s="509">
        <f t="shared" si="120"/>
        <v>146.63</v>
      </c>
      <c r="AK174" s="509">
        <f t="shared" si="120"/>
        <v>0</v>
      </c>
      <c r="AL174" s="509">
        <f t="shared" si="120"/>
        <v>0</v>
      </c>
      <c r="AM174" s="511">
        <f t="shared" si="120"/>
        <v>358.24</v>
      </c>
      <c r="AN174" s="509">
        <f t="shared" si="120"/>
        <v>0</v>
      </c>
      <c r="AO174" s="509">
        <f t="shared" si="120"/>
        <v>0</v>
      </c>
      <c r="AP174" s="509">
        <f t="shared" si="120"/>
        <v>0</v>
      </c>
      <c r="AQ174" s="509">
        <f t="shared" si="120"/>
        <v>358.24</v>
      </c>
    </row>
    <row r="175" s="448" customFormat="1" ht="14" customHeight="1" spans="1:43">
      <c r="A175" s="500"/>
      <c r="B175" s="470"/>
      <c r="C175" s="473" t="s">
        <v>150</v>
      </c>
      <c r="D175" s="509"/>
      <c r="E175" s="475">
        <f t="shared" ref="E175:E180" si="121">R175+U175+V175+AJ175+AL175</f>
        <v>345.4</v>
      </c>
      <c r="F175" s="476">
        <v>136.93</v>
      </c>
      <c r="G175" s="476"/>
      <c r="H175" s="476"/>
      <c r="I175" s="476"/>
      <c r="J175" s="476">
        <v>6.82</v>
      </c>
      <c r="K175" s="476">
        <v>0.59</v>
      </c>
      <c r="L175" s="476">
        <v>0.45</v>
      </c>
      <c r="M175" s="476"/>
      <c r="N175" s="476"/>
      <c r="O175" s="476"/>
      <c r="P175" s="476"/>
      <c r="Q175" s="476"/>
      <c r="R175" s="458">
        <f t="shared" ref="R175:R180" si="122">SUM(F175:Q175)</f>
        <v>144.79</v>
      </c>
      <c r="S175" s="476">
        <v>31.98</v>
      </c>
      <c r="T175" s="476">
        <v>22</v>
      </c>
      <c r="U175" s="458">
        <f t="shared" ref="U175:U180" si="123">SUM(S175:T175)</f>
        <v>53.98</v>
      </c>
      <c r="V175" s="476"/>
      <c r="W175" s="476"/>
      <c r="X175" s="476">
        <v>28.55</v>
      </c>
      <c r="Y175" s="476">
        <v>118.08</v>
      </c>
      <c r="Z175" s="476"/>
      <c r="AA175" s="476"/>
      <c r="AB175" s="476"/>
      <c r="AC175" s="476"/>
      <c r="AD175" s="476"/>
      <c r="AE175" s="476"/>
      <c r="AF175" s="476"/>
      <c r="AG175" s="476"/>
      <c r="AH175" s="476"/>
      <c r="AI175" s="476"/>
      <c r="AJ175" s="458">
        <f t="shared" ref="AJ175:AJ180" si="124">SUM(W175:AI175)</f>
        <v>146.63</v>
      </c>
      <c r="AK175" s="476"/>
      <c r="AL175" s="476"/>
      <c r="AM175" s="499">
        <f t="shared" ref="AM175:AM180" si="125">R175+U175+V175+AJ175+AL175</f>
        <v>345.4</v>
      </c>
      <c r="AN175" s="470"/>
      <c r="AO175" s="470"/>
      <c r="AP175" s="470"/>
      <c r="AQ175" s="72">
        <f t="shared" ref="AQ175:AQ180" si="126">AM175+AN175+AO175+AP175</f>
        <v>345.4</v>
      </c>
    </row>
    <row r="176" s="448" customFormat="1" ht="14" customHeight="1" spans="1:43">
      <c r="A176" s="500"/>
      <c r="B176" s="470"/>
      <c r="C176" s="473" t="s">
        <v>152</v>
      </c>
      <c r="D176" s="509"/>
      <c r="E176" s="475">
        <f t="shared" si="121"/>
        <v>0</v>
      </c>
      <c r="F176" s="476"/>
      <c r="G176" s="476"/>
      <c r="H176" s="476"/>
      <c r="I176" s="476"/>
      <c r="J176" s="476"/>
      <c r="K176" s="476"/>
      <c r="L176" s="476"/>
      <c r="M176" s="476"/>
      <c r="N176" s="476"/>
      <c r="O176" s="476"/>
      <c r="P176" s="476"/>
      <c r="Q176" s="476"/>
      <c r="R176" s="458">
        <f t="shared" si="122"/>
        <v>0</v>
      </c>
      <c r="S176" s="476"/>
      <c r="T176" s="476"/>
      <c r="U176" s="458">
        <f t="shared" si="123"/>
        <v>0</v>
      </c>
      <c r="V176" s="476"/>
      <c r="W176" s="476"/>
      <c r="X176" s="476"/>
      <c r="Y176" s="476"/>
      <c r="Z176" s="476"/>
      <c r="AA176" s="476"/>
      <c r="AB176" s="476"/>
      <c r="AC176" s="476"/>
      <c r="AD176" s="476"/>
      <c r="AE176" s="476"/>
      <c r="AF176" s="476"/>
      <c r="AG176" s="476"/>
      <c r="AH176" s="476"/>
      <c r="AI176" s="476"/>
      <c r="AJ176" s="458">
        <f t="shared" si="124"/>
        <v>0</v>
      </c>
      <c r="AK176" s="476"/>
      <c r="AL176" s="476"/>
      <c r="AM176" s="499">
        <f t="shared" si="125"/>
        <v>0</v>
      </c>
      <c r="AN176" s="470"/>
      <c r="AO176" s="470"/>
      <c r="AP176" s="470"/>
      <c r="AQ176" s="72">
        <f t="shared" si="126"/>
        <v>0</v>
      </c>
    </row>
    <row r="177" s="448" customFormat="1" ht="14" customHeight="1" spans="1:43">
      <c r="A177" s="500"/>
      <c r="B177" s="470"/>
      <c r="C177" s="473" t="s">
        <v>154</v>
      </c>
      <c r="D177" s="509"/>
      <c r="E177" s="475">
        <f t="shared" si="121"/>
        <v>0</v>
      </c>
      <c r="F177" s="476"/>
      <c r="G177" s="476"/>
      <c r="H177" s="476"/>
      <c r="I177" s="476"/>
      <c r="J177" s="476"/>
      <c r="K177" s="476"/>
      <c r="L177" s="476"/>
      <c r="M177" s="476"/>
      <c r="N177" s="476"/>
      <c r="O177" s="476"/>
      <c r="P177" s="476"/>
      <c r="Q177" s="476"/>
      <c r="R177" s="458">
        <f t="shared" si="122"/>
        <v>0</v>
      </c>
      <c r="S177" s="476"/>
      <c r="T177" s="476"/>
      <c r="U177" s="458">
        <f t="shared" si="123"/>
        <v>0</v>
      </c>
      <c r="V177" s="476"/>
      <c r="W177" s="476"/>
      <c r="X177" s="476"/>
      <c r="Y177" s="476"/>
      <c r="Z177" s="476"/>
      <c r="AA177" s="476"/>
      <c r="AB177" s="476"/>
      <c r="AC177" s="476"/>
      <c r="AD177" s="476"/>
      <c r="AE177" s="476"/>
      <c r="AF177" s="476"/>
      <c r="AG177" s="476"/>
      <c r="AH177" s="476"/>
      <c r="AI177" s="476"/>
      <c r="AJ177" s="458">
        <f t="shared" si="124"/>
        <v>0</v>
      </c>
      <c r="AK177" s="476"/>
      <c r="AL177" s="476"/>
      <c r="AM177" s="499">
        <f t="shared" si="125"/>
        <v>0</v>
      </c>
      <c r="AN177" s="470"/>
      <c r="AO177" s="470"/>
      <c r="AP177" s="470"/>
      <c r="AQ177" s="72">
        <f t="shared" si="126"/>
        <v>0</v>
      </c>
    </row>
    <row r="178" s="448" customFormat="1" ht="14" customHeight="1" spans="1:43">
      <c r="A178" s="500"/>
      <c r="B178" s="470"/>
      <c r="C178" s="473" t="s">
        <v>341</v>
      </c>
      <c r="D178" s="508"/>
      <c r="E178" s="475">
        <f t="shared" si="121"/>
        <v>12.84</v>
      </c>
      <c r="F178" s="476"/>
      <c r="G178" s="476"/>
      <c r="H178" s="476"/>
      <c r="I178" s="476"/>
      <c r="J178" s="476"/>
      <c r="K178" s="476"/>
      <c r="L178" s="476"/>
      <c r="M178" s="476"/>
      <c r="N178" s="476"/>
      <c r="O178" s="476"/>
      <c r="P178" s="476"/>
      <c r="Q178" s="476"/>
      <c r="R178" s="458">
        <f t="shared" si="122"/>
        <v>0</v>
      </c>
      <c r="S178" s="476">
        <v>6.84</v>
      </c>
      <c r="T178" s="476">
        <v>6</v>
      </c>
      <c r="U178" s="458">
        <f t="shared" si="123"/>
        <v>12.84</v>
      </c>
      <c r="V178" s="476"/>
      <c r="W178" s="476"/>
      <c r="X178" s="476"/>
      <c r="Y178" s="476"/>
      <c r="Z178" s="476"/>
      <c r="AA178" s="476"/>
      <c r="AB178" s="476"/>
      <c r="AC178" s="476"/>
      <c r="AD178" s="476"/>
      <c r="AE178" s="476"/>
      <c r="AF178" s="476"/>
      <c r="AG178" s="476"/>
      <c r="AH178" s="476"/>
      <c r="AI178" s="476"/>
      <c r="AJ178" s="458">
        <f t="shared" si="124"/>
        <v>0</v>
      </c>
      <c r="AK178" s="476"/>
      <c r="AL178" s="476"/>
      <c r="AM178" s="499">
        <f t="shared" si="125"/>
        <v>12.84</v>
      </c>
      <c r="AN178" s="470"/>
      <c r="AO178" s="470"/>
      <c r="AP178" s="470"/>
      <c r="AQ178" s="72">
        <f t="shared" si="126"/>
        <v>12.84</v>
      </c>
    </row>
    <row r="179" s="448" customFormat="1" ht="14" customHeight="1" spans="1:43">
      <c r="A179" s="500"/>
      <c r="B179" s="470"/>
      <c r="C179" s="473" t="s">
        <v>168</v>
      </c>
      <c r="D179" s="508"/>
      <c r="E179" s="475">
        <f t="shared" si="121"/>
        <v>0</v>
      </c>
      <c r="F179" s="476"/>
      <c r="G179" s="476"/>
      <c r="H179" s="476"/>
      <c r="I179" s="476"/>
      <c r="J179" s="476"/>
      <c r="K179" s="476"/>
      <c r="L179" s="476"/>
      <c r="M179" s="476"/>
      <c r="N179" s="476"/>
      <c r="O179" s="476"/>
      <c r="P179" s="476"/>
      <c r="Q179" s="476"/>
      <c r="R179" s="458">
        <f t="shared" si="122"/>
        <v>0</v>
      </c>
      <c r="S179" s="476"/>
      <c r="T179" s="476"/>
      <c r="U179" s="458">
        <f t="shared" si="123"/>
        <v>0</v>
      </c>
      <c r="V179" s="476"/>
      <c r="W179" s="476"/>
      <c r="X179" s="476"/>
      <c r="Y179" s="476"/>
      <c r="Z179" s="476"/>
      <c r="AA179" s="476"/>
      <c r="AB179" s="476"/>
      <c r="AC179" s="476"/>
      <c r="AD179" s="476"/>
      <c r="AE179" s="476"/>
      <c r="AF179" s="476"/>
      <c r="AG179" s="476"/>
      <c r="AH179" s="476"/>
      <c r="AI179" s="476"/>
      <c r="AJ179" s="458">
        <f t="shared" si="124"/>
        <v>0</v>
      </c>
      <c r="AK179" s="476"/>
      <c r="AL179" s="476"/>
      <c r="AM179" s="499">
        <f t="shared" si="125"/>
        <v>0</v>
      </c>
      <c r="AN179" s="470"/>
      <c r="AO179" s="470"/>
      <c r="AP179" s="470"/>
      <c r="AQ179" s="72">
        <f t="shared" si="126"/>
        <v>0</v>
      </c>
    </row>
    <row r="180" s="448" customFormat="1" ht="14" customHeight="1" spans="1:43">
      <c r="A180" s="500"/>
      <c r="B180" s="470"/>
      <c r="C180" s="477" t="s">
        <v>342</v>
      </c>
      <c r="D180" s="508"/>
      <c r="E180" s="475">
        <f t="shared" si="121"/>
        <v>0</v>
      </c>
      <c r="F180" s="476"/>
      <c r="G180" s="476"/>
      <c r="H180" s="476"/>
      <c r="I180" s="476"/>
      <c r="J180" s="476"/>
      <c r="K180" s="476"/>
      <c r="L180" s="476"/>
      <c r="M180" s="476"/>
      <c r="N180" s="476"/>
      <c r="O180" s="476"/>
      <c r="P180" s="476"/>
      <c r="Q180" s="476"/>
      <c r="R180" s="458">
        <f t="shared" si="122"/>
        <v>0</v>
      </c>
      <c r="S180" s="476"/>
      <c r="T180" s="476"/>
      <c r="U180" s="458">
        <f t="shared" si="123"/>
        <v>0</v>
      </c>
      <c r="V180" s="476"/>
      <c r="W180" s="476"/>
      <c r="X180" s="476"/>
      <c r="Y180" s="476"/>
      <c r="Z180" s="476"/>
      <c r="AA180" s="476"/>
      <c r="AB180" s="476"/>
      <c r="AC180" s="476"/>
      <c r="AD180" s="476"/>
      <c r="AE180" s="476"/>
      <c r="AF180" s="476"/>
      <c r="AG180" s="476"/>
      <c r="AH180" s="476"/>
      <c r="AI180" s="476"/>
      <c r="AJ180" s="458">
        <f t="shared" si="124"/>
        <v>0</v>
      </c>
      <c r="AK180" s="476"/>
      <c r="AL180" s="476"/>
      <c r="AM180" s="499">
        <f t="shared" si="125"/>
        <v>0</v>
      </c>
      <c r="AN180" s="470"/>
      <c r="AO180" s="470"/>
      <c r="AP180" s="470"/>
      <c r="AQ180" s="72">
        <f t="shared" si="126"/>
        <v>0</v>
      </c>
    </row>
    <row r="181" s="448" customFormat="1" ht="14" customHeight="1" spans="1:43">
      <c r="A181" s="500"/>
      <c r="B181" s="470"/>
      <c r="C181" s="477" t="s">
        <v>343</v>
      </c>
      <c r="D181" s="508">
        <f t="shared" ref="D181:AQ181" si="127">SUM(D182:D186)</f>
        <v>0</v>
      </c>
      <c r="E181" s="508">
        <f t="shared" si="127"/>
        <v>350.96</v>
      </c>
      <c r="F181" s="508">
        <f t="shared" si="127"/>
        <v>52.31</v>
      </c>
      <c r="G181" s="508">
        <f t="shared" si="127"/>
        <v>0</v>
      </c>
      <c r="H181" s="508">
        <f t="shared" si="127"/>
        <v>0</v>
      </c>
      <c r="I181" s="508">
        <f t="shared" si="127"/>
        <v>0</v>
      </c>
      <c r="J181" s="508">
        <f t="shared" si="127"/>
        <v>2.64</v>
      </c>
      <c r="K181" s="508">
        <f t="shared" si="127"/>
        <v>0.23</v>
      </c>
      <c r="L181" s="508">
        <f t="shared" si="127"/>
        <v>0.17</v>
      </c>
      <c r="M181" s="508">
        <f t="shared" si="127"/>
        <v>0</v>
      </c>
      <c r="N181" s="508">
        <f t="shared" si="127"/>
        <v>0</v>
      </c>
      <c r="O181" s="508">
        <f t="shared" si="127"/>
        <v>0</v>
      </c>
      <c r="P181" s="508">
        <f t="shared" si="127"/>
        <v>0</v>
      </c>
      <c r="Q181" s="508">
        <f t="shared" si="127"/>
        <v>0</v>
      </c>
      <c r="R181" s="508">
        <f t="shared" si="127"/>
        <v>55.35</v>
      </c>
      <c r="S181" s="508">
        <f t="shared" si="127"/>
        <v>24.46</v>
      </c>
      <c r="T181" s="508">
        <f t="shared" si="127"/>
        <v>22</v>
      </c>
      <c r="U181" s="508">
        <f t="shared" si="127"/>
        <v>46.46</v>
      </c>
      <c r="V181" s="508">
        <f t="shared" si="127"/>
        <v>0</v>
      </c>
      <c r="W181" s="508">
        <f t="shared" si="127"/>
        <v>0</v>
      </c>
      <c r="X181" s="508">
        <f t="shared" si="127"/>
        <v>0</v>
      </c>
      <c r="Y181" s="508">
        <f t="shared" si="127"/>
        <v>249.15</v>
      </c>
      <c r="Z181" s="508">
        <f t="shared" si="127"/>
        <v>0</v>
      </c>
      <c r="AA181" s="508">
        <f t="shared" si="127"/>
        <v>0</v>
      </c>
      <c r="AB181" s="508">
        <f t="shared" si="127"/>
        <v>0</v>
      </c>
      <c r="AC181" s="508">
        <f t="shared" si="127"/>
        <v>0</v>
      </c>
      <c r="AD181" s="508">
        <f t="shared" si="127"/>
        <v>0</v>
      </c>
      <c r="AE181" s="508">
        <f t="shared" si="127"/>
        <v>0</v>
      </c>
      <c r="AF181" s="508">
        <f t="shared" si="127"/>
        <v>0</v>
      </c>
      <c r="AG181" s="508">
        <f t="shared" si="127"/>
        <v>0</v>
      </c>
      <c r="AH181" s="508">
        <f t="shared" si="127"/>
        <v>0</v>
      </c>
      <c r="AI181" s="508">
        <f t="shared" si="127"/>
        <v>0</v>
      </c>
      <c r="AJ181" s="508">
        <f t="shared" si="127"/>
        <v>249.15</v>
      </c>
      <c r="AK181" s="508">
        <f t="shared" si="127"/>
        <v>0</v>
      </c>
      <c r="AL181" s="508">
        <f t="shared" si="127"/>
        <v>0</v>
      </c>
      <c r="AM181" s="510">
        <f t="shared" si="127"/>
        <v>350.96</v>
      </c>
      <c r="AN181" s="508">
        <f t="shared" si="127"/>
        <v>0</v>
      </c>
      <c r="AO181" s="508">
        <f t="shared" si="127"/>
        <v>0</v>
      </c>
      <c r="AP181" s="508">
        <f t="shared" si="127"/>
        <v>0</v>
      </c>
      <c r="AQ181" s="508">
        <f t="shared" si="127"/>
        <v>350.96</v>
      </c>
    </row>
    <row r="182" s="448" customFormat="1" ht="14" customHeight="1" spans="1:43">
      <c r="A182" s="500"/>
      <c r="B182" s="470"/>
      <c r="C182" s="471" t="s">
        <v>150</v>
      </c>
      <c r="D182" s="474"/>
      <c r="E182" s="475">
        <f t="shared" ref="E182:E186" si="128">R182+U182+V182+AJ182+AL182</f>
        <v>350.96</v>
      </c>
      <c r="F182" s="476">
        <v>52.31</v>
      </c>
      <c r="G182" s="476"/>
      <c r="H182" s="476"/>
      <c r="I182" s="476"/>
      <c r="J182" s="476">
        <v>2.64</v>
      </c>
      <c r="K182" s="476">
        <v>0.23</v>
      </c>
      <c r="L182" s="476">
        <v>0.17</v>
      </c>
      <c r="M182" s="476"/>
      <c r="N182" s="476"/>
      <c r="O182" s="476"/>
      <c r="P182" s="476"/>
      <c r="Q182" s="476"/>
      <c r="R182" s="458">
        <f t="shared" ref="R182:R186" si="129">SUM(F182:Q182)</f>
        <v>55.35</v>
      </c>
      <c r="S182" s="476">
        <v>24.46</v>
      </c>
      <c r="T182" s="476">
        <v>22</v>
      </c>
      <c r="U182" s="458">
        <f t="shared" ref="U182:U186" si="130">SUM(S182:T182)</f>
        <v>46.46</v>
      </c>
      <c r="V182" s="476"/>
      <c r="W182" s="476"/>
      <c r="X182" s="476"/>
      <c r="Y182" s="476">
        <v>249.15</v>
      </c>
      <c r="Z182" s="476"/>
      <c r="AA182" s="476"/>
      <c r="AB182" s="476"/>
      <c r="AC182" s="476"/>
      <c r="AD182" s="476"/>
      <c r="AE182" s="476"/>
      <c r="AF182" s="476"/>
      <c r="AG182" s="476"/>
      <c r="AH182" s="476"/>
      <c r="AI182" s="476"/>
      <c r="AJ182" s="458">
        <f t="shared" ref="AJ182:AJ186" si="131">SUM(W182:AI182)</f>
        <v>249.15</v>
      </c>
      <c r="AK182" s="476"/>
      <c r="AL182" s="476"/>
      <c r="AM182" s="499">
        <f t="shared" ref="AM182:AM186" si="132">R182+U182+V182+AJ182+AL182</f>
        <v>350.96</v>
      </c>
      <c r="AN182" s="470"/>
      <c r="AO182" s="470"/>
      <c r="AP182" s="470"/>
      <c r="AQ182" s="72">
        <f t="shared" ref="AQ182:AQ186" si="133">AM182+AN182+AO182+AP182</f>
        <v>350.96</v>
      </c>
    </row>
    <row r="183" s="448" customFormat="1" ht="14" customHeight="1" spans="1:43">
      <c r="A183" s="500"/>
      <c r="B183" s="470"/>
      <c r="C183" s="473" t="s">
        <v>152</v>
      </c>
      <c r="D183" s="474"/>
      <c r="E183" s="475">
        <f t="shared" si="128"/>
        <v>0</v>
      </c>
      <c r="F183" s="476"/>
      <c r="G183" s="476"/>
      <c r="H183" s="476"/>
      <c r="I183" s="476"/>
      <c r="J183" s="476"/>
      <c r="K183" s="476"/>
      <c r="L183" s="476"/>
      <c r="M183" s="476"/>
      <c r="N183" s="476"/>
      <c r="O183" s="476"/>
      <c r="P183" s="476"/>
      <c r="Q183" s="476"/>
      <c r="R183" s="458">
        <f t="shared" si="129"/>
        <v>0</v>
      </c>
      <c r="S183" s="476"/>
      <c r="T183" s="476"/>
      <c r="U183" s="458">
        <f t="shared" si="130"/>
        <v>0</v>
      </c>
      <c r="V183" s="476"/>
      <c r="W183" s="476"/>
      <c r="X183" s="476"/>
      <c r="Y183" s="476"/>
      <c r="Z183" s="476"/>
      <c r="AA183" s="476"/>
      <c r="AB183" s="476"/>
      <c r="AC183" s="476"/>
      <c r="AD183" s="476"/>
      <c r="AE183" s="476"/>
      <c r="AF183" s="476"/>
      <c r="AG183" s="476"/>
      <c r="AH183" s="476"/>
      <c r="AI183" s="476"/>
      <c r="AJ183" s="458">
        <f t="shared" si="131"/>
        <v>0</v>
      </c>
      <c r="AK183" s="476"/>
      <c r="AL183" s="476"/>
      <c r="AM183" s="499">
        <f t="shared" si="132"/>
        <v>0</v>
      </c>
      <c r="AN183" s="470"/>
      <c r="AO183" s="470"/>
      <c r="AP183" s="470"/>
      <c r="AQ183" s="72">
        <f t="shared" si="133"/>
        <v>0</v>
      </c>
    </row>
    <row r="184" s="448" customFormat="1" ht="14" customHeight="1" spans="1:43">
      <c r="A184" s="500"/>
      <c r="B184" s="470"/>
      <c r="C184" s="473" t="s">
        <v>154</v>
      </c>
      <c r="D184" s="474"/>
      <c r="E184" s="475">
        <f t="shared" si="128"/>
        <v>0</v>
      </c>
      <c r="F184" s="476"/>
      <c r="G184" s="476"/>
      <c r="H184" s="476"/>
      <c r="I184" s="476"/>
      <c r="J184" s="476"/>
      <c r="K184" s="476"/>
      <c r="L184" s="476"/>
      <c r="M184" s="476"/>
      <c r="N184" s="476"/>
      <c r="O184" s="476"/>
      <c r="P184" s="476"/>
      <c r="Q184" s="476"/>
      <c r="R184" s="458">
        <f t="shared" si="129"/>
        <v>0</v>
      </c>
      <c r="S184" s="476"/>
      <c r="T184" s="476"/>
      <c r="U184" s="458">
        <f t="shared" si="130"/>
        <v>0</v>
      </c>
      <c r="V184" s="476"/>
      <c r="W184" s="476"/>
      <c r="X184" s="476"/>
      <c r="Y184" s="476"/>
      <c r="Z184" s="476"/>
      <c r="AA184" s="476"/>
      <c r="AB184" s="476"/>
      <c r="AC184" s="476"/>
      <c r="AD184" s="476"/>
      <c r="AE184" s="476"/>
      <c r="AF184" s="476"/>
      <c r="AG184" s="476"/>
      <c r="AH184" s="476"/>
      <c r="AI184" s="476"/>
      <c r="AJ184" s="458">
        <f t="shared" si="131"/>
        <v>0</v>
      </c>
      <c r="AK184" s="476"/>
      <c r="AL184" s="476"/>
      <c r="AM184" s="499">
        <f t="shared" si="132"/>
        <v>0</v>
      </c>
      <c r="AN184" s="470"/>
      <c r="AO184" s="470"/>
      <c r="AP184" s="470"/>
      <c r="AQ184" s="72">
        <f t="shared" si="133"/>
        <v>0</v>
      </c>
    </row>
    <row r="185" s="448" customFormat="1" ht="14" customHeight="1" spans="1:43">
      <c r="A185" s="500"/>
      <c r="B185" s="470"/>
      <c r="C185" s="473" t="s">
        <v>168</v>
      </c>
      <c r="D185" s="474"/>
      <c r="E185" s="475">
        <f t="shared" si="128"/>
        <v>0</v>
      </c>
      <c r="F185" s="476"/>
      <c r="G185" s="476"/>
      <c r="H185" s="476"/>
      <c r="I185" s="476"/>
      <c r="J185" s="476"/>
      <c r="K185" s="476"/>
      <c r="L185" s="476"/>
      <c r="M185" s="476"/>
      <c r="N185" s="476"/>
      <c r="O185" s="476"/>
      <c r="P185" s="476"/>
      <c r="Q185" s="476"/>
      <c r="R185" s="458">
        <f t="shared" si="129"/>
        <v>0</v>
      </c>
      <c r="S185" s="476"/>
      <c r="T185" s="476"/>
      <c r="U185" s="458">
        <f t="shared" si="130"/>
        <v>0</v>
      </c>
      <c r="V185" s="476"/>
      <c r="W185" s="476"/>
      <c r="X185" s="476"/>
      <c r="Y185" s="476"/>
      <c r="Z185" s="476"/>
      <c r="AA185" s="476"/>
      <c r="AB185" s="476"/>
      <c r="AC185" s="476"/>
      <c r="AD185" s="476"/>
      <c r="AE185" s="476"/>
      <c r="AF185" s="476"/>
      <c r="AG185" s="476"/>
      <c r="AH185" s="476"/>
      <c r="AI185" s="476"/>
      <c r="AJ185" s="458">
        <f t="shared" si="131"/>
        <v>0</v>
      </c>
      <c r="AK185" s="476"/>
      <c r="AL185" s="476"/>
      <c r="AM185" s="499">
        <f t="shared" si="132"/>
        <v>0</v>
      </c>
      <c r="AN185" s="470"/>
      <c r="AO185" s="470"/>
      <c r="AP185" s="470"/>
      <c r="AQ185" s="72">
        <f t="shared" si="133"/>
        <v>0</v>
      </c>
    </row>
    <row r="186" s="448" customFormat="1" ht="14" customHeight="1" spans="1:43">
      <c r="A186" s="500"/>
      <c r="B186" s="470"/>
      <c r="C186" s="477" t="s">
        <v>344</v>
      </c>
      <c r="D186" s="474"/>
      <c r="E186" s="475">
        <f t="shared" si="128"/>
        <v>0</v>
      </c>
      <c r="F186" s="476"/>
      <c r="G186" s="476"/>
      <c r="H186" s="476"/>
      <c r="I186" s="476"/>
      <c r="J186" s="476"/>
      <c r="K186" s="476"/>
      <c r="L186" s="476"/>
      <c r="M186" s="476"/>
      <c r="N186" s="476"/>
      <c r="O186" s="476"/>
      <c r="P186" s="476"/>
      <c r="Q186" s="476"/>
      <c r="R186" s="458">
        <f t="shared" si="129"/>
        <v>0</v>
      </c>
      <c r="S186" s="476"/>
      <c r="T186" s="476"/>
      <c r="U186" s="458">
        <f t="shared" si="130"/>
        <v>0</v>
      </c>
      <c r="V186" s="476"/>
      <c r="W186" s="476"/>
      <c r="X186" s="476"/>
      <c r="Y186" s="476"/>
      <c r="Z186" s="476"/>
      <c r="AA186" s="476"/>
      <c r="AB186" s="476"/>
      <c r="AC186" s="476"/>
      <c r="AD186" s="476"/>
      <c r="AE186" s="476"/>
      <c r="AF186" s="476"/>
      <c r="AG186" s="476"/>
      <c r="AH186" s="476"/>
      <c r="AI186" s="476"/>
      <c r="AJ186" s="458">
        <f t="shared" si="131"/>
        <v>0</v>
      </c>
      <c r="AK186" s="476"/>
      <c r="AL186" s="476"/>
      <c r="AM186" s="499">
        <f t="shared" si="132"/>
        <v>0</v>
      </c>
      <c r="AN186" s="470"/>
      <c r="AO186" s="470"/>
      <c r="AP186" s="470"/>
      <c r="AQ186" s="72">
        <f t="shared" si="133"/>
        <v>0</v>
      </c>
    </row>
    <row r="187" s="448" customFormat="1" ht="14" customHeight="1" spans="1:43">
      <c r="A187" s="500"/>
      <c r="B187" s="470"/>
      <c r="C187" s="477" t="s">
        <v>345</v>
      </c>
      <c r="D187" s="474">
        <f t="shared" ref="D187:AQ187" si="134">SUM(D188:D194)</f>
        <v>0</v>
      </c>
      <c r="E187" s="474">
        <f t="shared" si="134"/>
        <v>11</v>
      </c>
      <c r="F187" s="474">
        <f t="shared" si="134"/>
        <v>0</v>
      </c>
      <c r="G187" s="474">
        <f t="shared" si="134"/>
        <v>0</v>
      </c>
      <c r="H187" s="474">
        <f t="shared" si="134"/>
        <v>0</v>
      </c>
      <c r="I187" s="474">
        <f t="shared" si="134"/>
        <v>0</v>
      </c>
      <c r="J187" s="474">
        <f t="shared" si="134"/>
        <v>0</v>
      </c>
      <c r="K187" s="474">
        <f t="shared" si="134"/>
        <v>0</v>
      </c>
      <c r="L187" s="474">
        <f t="shared" si="134"/>
        <v>0</v>
      </c>
      <c r="M187" s="474">
        <f t="shared" si="134"/>
        <v>0</v>
      </c>
      <c r="N187" s="474">
        <f t="shared" si="134"/>
        <v>0</v>
      </c>
      <c r="O187" s="474">
        <f t="shared" si="134"/>
        <v>0</v>
      </c>
      <c r="P187" s="474">
        <f t="shared" si="134"/>
        <v>0</v>
      </c>
      <c r="Q187" s="474">
        <f t="shared" si="134"/>
        <v>0</v>
      </c>
      <c r="R187" s="474">
        <f t="shared" si="134"/>
        <v>0</v>
      </c>
      <c r="S187" s="474">
        <f t="shared" si="134"/>
        <v>0</v>
      </c>
      <c r="T187" s="474">
        <f t="shared" si="134"/>
        <v>0</v>
      </c>
      <c r="U187" s="474">
        <f t="shared" si="134"/>
        <v>0</v>
      </c>
      <c r="V187" s="474">
        <f t="shared" si="134"/>
        <v>0</v>
      </c>
      <c r="W187" s="474">
        <f t="shared" si="134"/>
        <v>0</v>
      </c>
      <c r="X187" s="474">
        <f t="shared" si="134"/>
        <v>0</v>
      </c>
      <c r="Y187" s="474">
        <f t="shared" si="134"/>
        <v>11</v>
      </c>
      <c r="Z187" s="474">
        <f t="shared" si="134"/>
        <v>0</v>
      </c>
      <c r="AA187" s="474">
        <f t="shared" si="134"/>
        <v>0</v>
      </c>
      <c r="AB187" s="474">
        <f t="shared" si="134"/>
        <v>0</v>
      </c>
      <c r="AC187" s="474">
        <f t="shared" si="134"/>
        <v>0</v>
      </c>
      <c r="AD187" s="474">
        <f t="shared" si="134"/>
        <v>0</v>
      </c>
      <c r="AE187" s="474">
        <f t="shared" si="134"/>
        <v>0</v>
      </c>
      <c r="AF187" s="474">
        <f t="shared" si="134"/>
        <v>0</v>
      </c>
      <c r="AG187" s="474">
        <f t="shared" si="134"/>
        <v>0</v>
      </c>
      <c r="AH187" s="474">
        <f t="shared" si="134"/>
        <v>0</v>
      </c>
      <c r="AI187" s="474">
        <f t="shared" si="134"/>
        <v>0</v>
      </c>
      <c r="AJ187" s="474">
        <f t="shared" si="134"/>
        <v>11</v>
      </c>
      <c r="AK187" s="474">
        <f t="shared" si="134"/>
        <v>0</v>
      </c>
      <c r="AL187" s="474">
        <f t="shared" si="134"/>
        <v>0</v>
      </c>
      <c r="AM187" s="498">
        <f t="shared" si="134"/>
        <v>11</v>
      </c>
      <c r="AN187" s="474">
        <f t="shared" si="134"/>
        <v>0</v>
      </c>
      <c r="AO187" s="474">
        <f t="shared" si="134"/>
        <v>0</v>
      </c>
      <c r="AP187" s="474">
        <f t="shared" si="134"/>
        <v>0</v>
      </c>
      <c r="AQ187" s="474">
        <f t="shared" si="134"/>
        <v>11</v>
      </c>
    </row>
    <row r="188" s="448" customFormat="1" ht="14" customHeight="1" spans="1:43">
      <c r="A188" s="500"/>
      <c r="B188" s="470"/>
      <c r="C188" s="477" t="s">
        <v>150</v>
      </c>
      <c r="D188" s="474"/>
      <c r="E188" s="475">
        <f t="shared" ref="E188:E194" si="135">R188+U188+V188+AJ188+AL188</f>
        <v>11</v>
      </c>
      <c r="F188" s="476"/>
      <c r="G188" s="476"/>
      <c r="H188" s="476"/>
      <c r="I188" s="476"/>
      <c r="J188" s="476"/>
      <c r="K188" s="476"/>
      <c r="L188" s="476"/>
      <c r="M188" s="476"/>
      <c r="N188" s="476"/>
      <c r="O188" s="476"/>
      <c r="P188" s="476"/>
      <c r="Q188" s="476"/>
      <c r="R188" s="458">
        <f t="shared" ref="R188:R194" si="136">SUM(F188:Q188)</f>
        <v>0</v>
      </c>
      <c r="S188" s="476"/>
      <c r="T188" s="476"/>
      <c r="U188" s="458">
        <f t="shared" ref="U188:U194" si="137">SUM(S188:T188)</f>
        <v>0</v>
      </c>
      <c r="V188" s="476"/>
      <c r="W188" s="476"/>
      <c r="X188" s="476"/>
      <c r="Y188" s="476">
        <v>11</v>
      </c>
      <c r="Z188" s="476"/>
      <c r="AA188" s="476"/>
      <c r="AB188" s="476"/>
      <c r="AC188" s="476"/>
      <c r="AD188" s="476"/>
      <c r="AE188" s="476"/>
      <c r="AF188" s="476"/>
      <c r="AG188" s="476"/>
      <c r="AH188" s="476"/>
      <c r="AI188" s="476"/>
      <c r="AJ188" s="458">
        <f t="shared" ref="AJ188:AJ194" si="138">SUM(W188:AI188)</f>
        <v>11</v>
      </c>
      <c r="AK188" s="476"/>
      <c r="AL188" s="476"/>
      <c r="AM188" s="499">
        <f t="shared" ref="AM188:AM194" si="139">R188+U188+V188+AJ188+AL188</f>
        <v>11</v>
      </c>
      <c r="AN188" s="470"/>
      <c r="AO188" s="470"/>
      <c r="AP188" s="470"/>
      <c r="AQ188" s="72">
        <f t="shared" ref="AQ188:AQ194" si="140">AM188+AN188+AO188+AP188</f>
        <v>11</v>
      </c>
    </row>
    <row r="189" s="448" customFormat="1" ht="14" customHeight="1" spans="1:43">
      <c r="A189" s="500"/>
      <c r="B189" s="470"/>
      <c r="C189" s="473" t="s">
        <v>152</v>
      </c>
      <c r="D189" s="474"/>
      <c r="E189" s="475">
        <f t="shared" si="135"/>
        <v>0</v>
      </c>
      <c r="F189" s="476"/>
      <c r="G189" s="476"/>
      <c r="H189" s="476"/>
      <c r="I189" s="476"/>
      <c r="J189" s="476"/>
      <c r="K189" s="476"/>
      <c r="L189" s="476"/>
      <c r="M189" s="476"/>
      <c r="N189" s="476"/>
      <c r="O189" s="476"/>
      <c r="P189" s="476"/>
      <c r="Q189" s="476"/>
      <c r="R189" s="458">
        <f t="shared" si="136"/>
        <v>0</v>
      </c>
      <c r="S189" s="476"/>
      <c r="T189" s="476"/>
      <c r="U189" s="458">
        <f t="shared" si="137"/>
        <v>0</v>
      </c>
      <c r="V189" s="476"/>
      <c r="W189" s="476"/>
      <c r="X189" s="476"/>
      <c r="Y189" s="476"/>
      <c r="Z189" s="476"/>
      <c r="AA189" s="476"/>
      <c r="AB189" s="476"/>
      <c r="AC189" s="476"/>
      <c r="AD189" s="476"/>
      <c r="AE189" s="476"/>
      <c r="AF189" s="476"/>
      <c r="AG189" s="476"/>
      <c r="AH189" s="476"/>
      <c r="AI189" s="476"/>
      <c r="AJ189" s="458">
        <f t="shared" si="138"/>
        <v>0</v>
      </c>
      <c r="AK189" s="476"/>
      <c r="AL189" s="476"/>
      <c r="AM189" s="499">
        <f t="shared" si="139"/>
        <v>0</v>
      </c>
      <c r="AN189" s="470"/>
      <c r="AO189" s="470"/>
      <c r="AP189" s="470"/>
      <c r="AQ189" s="72">
        <f t="shared" si="140"/>
        <v>0</v>
      </c>
    </row>
    <row r="190" s="448" customFormat="1" ht="14" customHeight="1" spans="1:43">
      <c r="A190" s="500"/>
      <c r="B190" s="470"/>
      <c r="C190" s="473" t="s">
        <v>154</v>
      </c>
      <c r="D190" s="474"/>
      <c r="E190" s="475">
        <f t="shared" si="135"/>
        <v>0</v>
      </c>
      <c r="F190" s="476"/>
      <c r="G190" s="476"/>
      <c r="H190" s="476"/>
      <c r="I190" s="476"/>
      <c r="J190" s="476"/>
      <c r="K190" s="476"/>
      <c r="L190" s="476"/>
      <c r="M190" s="476"/>
      <c r="N190" s="476"/>
      <c r="O190" s="476"/>
      <c r="P190" s="476"/>
      <c r="Q190" s="476"/>
      <c r="R190" s="458">
        <f t="shared" si="136"/>
        <v>0</v>
      </c>
      <c r="S190" s="476"/>
      <c r="T190" s="476"/>
      <c r="U190" s="458">
        <f t="shared" si="137"/>
        <v>0</v>
      </c>
      <c r="V190" s="476"/>
      <c r="W190" s="476"/>
      <c r="X190" s="476"/>
      <c r="Y190" s="476"/>
      <c r="Z190" s="476"/>
      <c r="AA190" s="476"/>
      <c r="AB190" s="476"/>
      <c r="AC190" s="476"/>
      <c r="AD190" s="476"/>
      <c r="AE190" s="476"/>
      <c r="AF190" s="476"/>
      <c r="AG190" s="476"/>
      <c r="AH190" s="476"/>
      <c r="AI190" s="476"/>
      <c r="AJ190" s="458">
        <f t="shared" si="138"/>
        <v>0</v>
      </c>
      <c r="AK190" s="476"/>
      <c r="AL190" s="476"/>
      <c r="AM190" s="499">
        <f t="shared" si="139"/>
        <v>0</v>
      </c>
      <c r="AN190" s="470"/>
      <c r="AO190" s="470"/>
      <c r="AP190" s="470"/>
      <c r="AQ190" s="72">
        <f t="shared" si="140"/>
        <v>0</v>
      </c>
    </row>
    <row r="191" s="448" customFormat="1" ht="14" customHeight="1" spans="1:43">
      <c r="A191" s="500"/>
      <c r="B191" s="470"/>
      <c r="C191" s="473" t="s">
        <v>346</v>
      </c>
      <c r="D191" s="474"/>
      <c r="E191" s="475">
        <f t="shared" si="135"/>
        <v>0</v>
      </c>
      <c r="F191" s="476"/>
      <c r="G191" s="476"/>
      <c r="H191" s="476"/>
      <c r="I191" s="476"/>
      <c r="J191" s="476"/>
      <c r="K191" s="476"/>
      <c r="L191" s="476"/>
      <c r="M191" s="476"/>
      <c r="N191" s="476"/>
      <c r="O191" s="476"/>
      <c r="P191" s="476"/>
      <c r="Q191" s="476"/>
      <c r="R191" s="458">
        <f t="shared" si="136"/>
        <v>0</v>
      </c>
      <c r="S191" s="476"/>
      <c r="T191" s="476"/>
      <c r="U191" s="458">
        <f t="shared" si="137"/>
        <v>0</v>
      </c>
      <c r="V191" s="476"/>
      <c r="W191" s="476"/>
      <c r="X191" s="476"/>
      <c r="Y191" s="476"/>
      <c r="Z191" s="476"/>
      <c r="AA191" s="476"/>
      <c r="AB191" s="476"/>
      <c r="AC191" s="476"/>
      <c r="AD191" s="476"/>
      <c r="AE191" s="476"/>
      <c r="AF191" s="476"/>
      <c r="AG191" s="476"/>
      <c r="AH191" s="476"/>
      <c r="AI191" s="476"/>
      <c r="AJ191" s="458">
        <f t="shared" si="138"/>
        <v>0</v>
      </c>
      <c r="AK191" s="476"/>
      <c r="AL191" s="476"/>
      <c r="AM191" s="499">
        <f t="shared" si="139"/>
        <v>0</v>
      </c>
      <c r="AN191" s="470"/>
      <c r="AO191" s="470"/>
      <c r="AP191" s="470"/>
      <c r="AQ191" s="72">
        <f t="shared" si="140"/>
        <v>0</v>
      </c>
    </row>
    <row r="192" s="448" customFormat="1" ht="14" customHeight="1" spans="1:43">
      <c r="A192" s="500"/>
      <c r="B192" s="470"/>
      <c r="C192" s="473" t="s">
        <v>347</v>
      </c>
      <c r="D192" s="474"/>
      <c r="E192" s="475">
        <f t="shared" si="135"/>
        <v>0</v>
      </c>
      <c r="F192" s="476"/>
      <c r="G192" s="476"/>
      <c r="H192" s="476"/>
      <c r="I192" s="476"/>
      <c r="J192" s="476"/>
      <c r="K192" s="476"/>
      <c r="L192" s="476"/>
      <c r="M192" s="476"/>
      <c r="N192" s="476"/>
      <c r="O192" s="476"/>
      <c r="P192" s="476"/>
      <c r="Q192" s="476"/>
      <c r="R192" s="458">
        <f t="shared" si="136"/>
        <v>0</v>
      </c>
      <c r="S192" s="476"/>
      <c r="T192" s="476"/>
      <c r="U192" s="458">
        <f t="shared" si="137"/>
        <v>0</v>
      </c>
      <c r="V192" s="476"/>
      <c r="W192" s="476"/>
      <c r="X192" s="476"/>
      <c r="Y192" s="476"/>
      <c r="Z192" s="476"/>
      <c r="AA192" s="476"/>
      <c r="AB192" s="476"/>
      <c r="AC192" s="476"/>
      <c r="AD192" s="476"/>
      <c r="AE192" s="476"/>
      <c r="AF192" s="476"/>
      <c r="AG192" s="476"/>
      <c r="AH192" s="476"/>
      <c r="AI192" s="476"/>
      <c r="AJ192" s="458">
        <f t="shared" si="138"/>
        <v>0</v>
      </c>
      <c r="AK192" s="476"/>
      <c r="AL192" s="476"/>
      <c r="AM192" s="499">
        <f t="shared" si="139"/>
        <v>0</v>
      </c>
      <c r="AN192" s="470"/>
      <c r="AO192" s="470"/>
      <c r="AP192" s="470"/>
      <c r="AQ192" s="72">
        <f t="shared" si="140"/>
        <v>0</v>
      </c>
    </row>
    <row r="193" s="448" customFormat="1" ht="14" customHeight="1" spans="1:43">
      <c r="A193" s="500"/>
      <c r="B193" s="470"/>
      <c r="C193" s="473" t="s">
        <v>168</v>
      </c>
      <c r="D193" s="474"/>
      <c r="E193" s="475">
        <f t="shared" si="135"/>
        <v>0</v>
      </c>
      <c r="F193" s="476"/>
      <c r="G193" s="476"/>
      <c r="H193" s="476"/>
      <c r="I193" s="476"/>
      <c r="J193" s="476"/>
      <c r="K193" s="476"/>
      <c r="L193" s="476"/>
      <c r="M193" s="476"/>
      <c r="N193" s="476"/>
      <c r="O193" s="476"/>
      <c r="P193" s="476"/>
      <c r="Q193" s="476"/>
      <c r="R193" s="458">
        <f t="shared" si="136"/>
        <v>0</v>
      </c>
      <c r="S193" s="476"/>
      <c r="T193" s="476"/>
      <c r="U193" s="458">
        <f t="shared" si="137"/>
        <v>0</v>
      </c>
      <c r="V193" s="476"/>
      <c r="W193" s="476"/>
      <c r="X193" s="476"/>
      <c r="Y193" s="476"/>
      <c r="Z193" s="476"/>
      <c r="AA193" s="476"/>
      <c r="AB193" s="476"/>
      <c r="AC193" s="476"/>
      <c r="AD193" s="476"/>
      <c r="AE193" s="476"/>
      <c r="AF193" s="476"/>
      <c r="AG193" s="476"/>
      <c r="AH193" s="476"/>
      <c r="AI193" s="476"/>
      <c r="AJ193" s="458">
        <f t="shared" si="138"/>
        <v>0</v>
      </c>
      <c r="AK193" s="476"/>
      <c r="AL193" s="476"/>
      <c r="AM193" s="499">
        <f t="shared" si="139"/>
        <v>0</v>
      </c>
      <c r="AN193" s="470"/>
      <c r="AO193" s="470"/>
      <c r="AP193" s="470"/>
      <c r="AQ193" s="72">
        <f t="shared" si="140"/>
        <v>0</v>
      </c>
    </row>
    <row r="194" s="448" customFormat="1" ht="14" customHeight="1" spans="1:43">
      <c r="A194" s="500"/>
      <c r="B194" s="470"/>
      <c r="C194" s="477" t="s">
        <v>348</v>
      </c>
      <c r="D194" s="474"/>
      <c r="E194" s="475">
        <f t="shared" si="135"/>
        <v>0</v>
      </c>
      <c r="F194" s="476"/>
      <c r="G194" s="476"/>
      <c r="H194" s="476"/>
      <c r="I194" s="476"/>
      <c r="J194" s="476"/>
      <c r="K194" s="476"/>
      <c r="L194" s="476"/>
      <c r="M194" s="476"/>
      <c r="N194" s="476"/>
      <c r="O194" s="476"/>
      <c r="P194" s="476"/>
      <c r="Q194" s="476"/>
      <c r="R194" s="458">
        <f t="shared" si="136"/>
        <v>0</v>
      </c>
      <c r="S194" s="476"/>
      <c r="T194" s="476"/>
      <c r="U194" s="458">
        <f t="shared" si="137"/>
        <v>0</v>
      </c>
      <c r="V194" s="476"/>
      <c r="W194" s="476"/>
      <c r="X194" s="476"/>
      <c r="Y194" s="476"/>
      <c r="Z194" s="476"/>
      <c r="AA194" s="476"/>
      <c r="AB194" s="476"/>
      <c r="AC194" s="476"/>
      <c r="AD194" s="476"/>
      <c r="AE194" s="476"/>
      <c r="AF194" s="476"/>
      <c r="AG194" s="476"/>
      <c r="AH194" s="476"/>
      <c r="AI194" s="476"/>
      <c r="AJ194" s="458">
        <f t="shared" si="138"/>
        <v>0</v>
      </c>
      <c r="AK194" s="476"/>
      <c r="AL194" s="476"/>
      <c r="AM194" s="499">
        <f t="shared" si="139"/>
        <v>0</v>
      </c>
      <c r="AN194" s="470"/>
      <c r="AO194" s="470"/>
      <c r="AP194" s="470"/>
      <c r="AQ194" s="72">
        <f t="shared" si="140"/>
        <v>0</v>
      </c>
    </row>
    <row r="195" s="448" customFormat="1" ht="14" customHeight="1" spans="1:43">
      <c r="A195" s="500"/>
      <c r="B195" s="470"/>
      <c r="C195" s="477" t="s">
        <v>349</v>
      </c>
      <c r="D195" s="474">
        <f t="shared" ref="D195:AQ195" si="141">SUM(D196:D200)</f>
        <v>0</v>
      </c>
      <c r="E195" s="474">
        <f t="shared" si="141"/>
        <v>0</v>
      </c>
      <c r="F195" s="474">
        <f t="shared" si="141"/>
        <v>0</v>
      </c>
      <c r="G195" s="474">
        <f t="shared" si="141"/>
        <v>0</v>
      </c>
      <c r="H195" s="474">
        <f t="shared" si="141"/>
        <v>0</v>
      </c>
      <c r="I195" s="474">
        <f t="shared" si="141"/>
        <v>0</v>
      </c>
      <c r="J195" s="474">
        <f t="shared" si="141"/>
        <v>0</v>
      </c>
      <c r="K195" s="474">
        <f t="shared" si="141"/>
        <v>0</v>
      </c>
      <c r="L195" s="474">
        <f t="shared" si="141"/>
        <v>0</v>
      </c>
      <c r="M195" s="474">
        <f t="shared" si="141"/>
        <v>0</v>
      </c>
      <c r="N195" s="474">
        <f t="shared" si="141"/>
        <v>0</v>
      </c>
      <c r="O195" s="474">
        <f t="shared" si="141"/>
        <v>0</v>
      </c>
      <c r="P195" s="474">
        <f t="shared" si="141"/>
        <v>0</v>
      </c>
      <c r="Q195" s="474">
        <f t="shared" si="141"/>
        <v>0</v>
      </c>
      <c r="R195" s="474">
        <f t="shared" si="141"/>
        <v>0</v>
      </c>
      <c r="S195" s="474">
        <f t="shared" si="141"/>
        <v>0</v>
      </c>
      <c r="T195" s="474">
        <f t="shared" si="141"/>
        <v>0</v>
      </c>
      <c r="U195" s="474">
        <f t="shared" si="141"/>
        <v>0</v>
      </c>
      <c r="V195" s="474">
        <f t="shared" si="141"/>
        <v>0</v>
      </c>
      <c r="W195" s="474">
        <f t="shared" si="141"/>
        <v>0</v>
      </c>
      <c r="X195" s="474">
        <f t="shared" si="141"/>
        <v>0</v>
      </c>
      <c r="Y195" s="474">
        <f t="shared" si="141"/>
        <v>0</v>
      </c>
      <c r="Z195" s="474">
        <f t="shared" si="141"/>
        <v>0</v>
      </c>
      <c r="AA195" s="474">
        <f t="shared" si="141"/>
        <v>0</v>
      </c>
      <c r="AB195" s="474">
        <f t="shared" si="141"/>
        <v>0</v>
      </c>
      <c r="AC195" s="474">
        <f t="shared" si="141"/>
        <v>0</v>
      </c>
      <c r="AD195" s="474">
        <f t="shared" si="141"/>
        <v>0</v>
      </c>
      <c r="AE195" s="474">
        <f t="shared" si="141"/>
        <v>0</v>
      </c>
      <c r="AF195" s="474">
        <f t="shared" si="141"/>
        <v>0</v>
      </c>
      <c r="AG195" s="474">
        <f t="shared" si="141"/>
        <v>0</v>
      </c>
      <c r="AH195" s="474">
        <f t="shared" si="141"/>
        <v>0</v>
      </c>
      <c r="AI195" s="474">
        <f t="shared" si="141"/>
        <v>0</v>
      </c>
      <c r="AJ195" s="474">
        <f t="shared" si="141"/>
        <v>0</v>
      </c>
      <c r="AK195" s="474">
        <f t="shared" si="141"/>
        <v>0</v>
      </c>
      <c r="AL195" s="474">
        <f t="shared" si="141"/>
        <v>0</v>
      </c>
      <c r="AM195" s="498">
        <f t="shared" si="141"/>
        <v>0</v>
      </c>
      <c r="AN195" s="474">
        <f t="shared" si="141"/>
        <v>0</v>
      </c>
      <c r="AO195" s="474">
        <f t="shared" si="141"/>
        <v>0</v>
      </c>
      <c r="AP195" s="474">
        <f t="shared" si="141"/>
        <v>0</v>
      </c>
      <c r="AQ195" s="474">
        <f t="shared" si="141"/>
        <v>0</v>
      </c>
    </row>
    <row r="196" s="448" customFormat="1" ht="14" customHeight="1" spans="1:43">
      <c r="A196" s="500"/>
      <c r="B196" s="470"/>
      <c r="C196" s="477" t="s">
        <v>150</v>
      </c>
      <c r="D196" s="474"/>
      <c r="E196" s="475">
        <f t="shared" ref="E196:E200" si="142">R196+U196+V196+AJ196+AL196</f>
        <v>0</v>
      </c>
      <c r="F196" s="476"/>
      <c r="G196" s="476"/>
      <c r="H196" s="476"/>
      <c r="I196" s="476"/>
      <c r="J196" s="476"/>
      <c r="K196" s="476"/>
      <c r="L196" s="476"/>
      <c r="M196" s="476"/>
      <c r="N196" s="476"/>
      <c r="O196" s="476"/>
      <c r="P196" s="476"/>
      <c r="Q196" s="476"/>
      <c r="R196" s="458">
        <f t="shared" ref="R196:R200" si="143">SUM(F196:Q196)</f>
        <v>0</v>
      </c>
      <c r="S196" s="476"/>
      <c r="T196" s="476"/>
      <c r="U196" s="458">
        <f t="shared" ref="U196:U200" si="144">SUM(S196:T196)</f>
        <v>0</v>
      </c>
      <c r="V196" s="476"/>
      <c r="W196" s="476"/>
      <c r="X196" s="476"/>
      <c r="Y196" s="476"/>
      <c r="Z196" s="476"/>
      <c r="AA196" s="476"/>
      <c r="AB196" s="476"/>
      <c r="AC196" s="476"/>
      <c r="AD196" s="476"/>
      <c r="AE196" s="476"/>
      <c r="AF196" s="476"/>
      <c r="AG196" s="476"/>
      <c r="AH196" s="476"/>
      <c r="AI196" s="476"/>
      <c r="AJ196" s="458">
        <f t="shared" ref="AJ196:AJ200" si="145">SUM(W196:AI196)</f>
        <v>0</v>
      </c>
      <c r="AK196" s="476"/>
      <c r="AL196" s="476"/>
      <c r="AM196" s="499">
        <f t="shared" ref="AM196:AM200" si="146">R196+U196+V196+AJ196+AL196</f>
        <v>0</v>
      </c>
      <c r="AN196" s="470"/>
      <c r="AO196" s="470"/>
      <c r="AP196" s="470"/>
      <c r="AQ196" s="72">
        <f t="shared" ref="AQ196:AQ200" si="147">AM196+AN196+AO196+AP196</f>
        <v>0</v>
      </c>
    </row>
    <row r="197" s="448" customFormat="1" ht="14" customHeight="1" spans="1:43">
      <c r="A197" s="500"/>
      <c r="B197" s="470"/>
      <c r="C197" s="477" t="s">
        <v>152</v>
      </c>
      <c r="D197" s="474"/>
      <c r="E197" s="475">
        <f t="shared" si="142"/>
        <v>0</v>
      </c>
      <c r="F197" s="476"/>
      <c r="G197" s="476"/>
      <c r="H197" s="476"/>
      <c r="I197" s="476"/>
      <c r="J197" s="476"/>
      <c r="K197" s="476"/>
      <c r="L197" s="476"/>
      <c r="M197" s="476"/>
      <c r="N197" s="476"/>
      <c r="O197" s="476"/>
      <c r="P197" s="476"/>
      <c r="Q197" s="476"/>
      <c r="R197" s="458">
        <f t="shared" si="143"/>
        <v>0</v>
      </c>
      <c r="S197" s="476"/>
      <c r="T197" s="476"/>
      <c r="U197" s="458">
        <f t="shared" si="144"/>
        <v>0</v>
      </c>
      <c r="V197" s="476"/>
      <c r="W197" s="476"/>
      <c r="X197" s="476"/>
      <c r="Y197" s="476"/>
      <c r="Z197" s="476"/>
      <c r="AA197" s="476"/>
      <c r="AB197" s="476"/>
      <c r="AC197" s="476"/>
      <c r="AD197" s="476"/>
      <c r="AE197" s="476"/>
      <c r="AF197" s="476"/>
      <c r="AG197" s="476"/>
      <c r="AH197" s="476"/>
      <c r="AI197" s="476"/>
      <c r="AJ197" s="458">
        <f t="shared" si="145"/>
        <v>0</v>
      </c>
      <c r="AK197" s="476"/>
      <c r="AL197" s="476"/>
      <c r="AM197" s="499">
        <f t="shared" si="146"/>
        <v>0</v>
      </c>
      <c r="AN197" s="470"/>
      <c r="AO197" s="470"/>
      <c r="AP197" s="470"/>
      <c r="AQ197" s="72">
        <f t="shared" si="147"/>
        <v>0</v>
      </c>
    </row>
    <row r="198" s="448" customFormat="1" ht="14" customHeight="1" spans="1:43">
      <c r="A198" s="500"/>
      <c r="B198" s="470"/>
      <c r="C198" s="473" t="s">
        <v>154</v>
      </c>
      <c r="D198" s="474"/>
      <c r="E198" s="475">
        <f t="shared" si="142"/>
        <v>0</v>
      </c>
      <c r="F198" s="476"/>
      <c r="G198" s="476"/>
      <c r="H198" s="476"/>
      <c r="I198" s="476"/>
      <c r="J198" s="476"/>
      <c r="K198" s="476"/>
      <c r="L198" s="476"/>
      <c r="M198" s="476"/>
      <c r="N198" s="476"/>
      <c r="O198" s="476"/>
      <c r="P198" s="476"/>
      <c r="Q198" s="476"/>
      <c r="R198" s="458">
        <f t="shared" si="143"/>
        <v>0</v>
      </c>
      <c r="S198" s="476"/>
      <c r="T198" s="476"/>
      <c r="U198" s="458">
        <f t="shared" si="144"/>
        <v>0</v>
      </c>
      <c r="V198" s="476"/>
      <c r="W198" s="476"/>
      <c r="X198" s="476"/>
      <c r="Y198" s="476"/>
      <c r="Z198" s="476"/>
      <c r="AA198" s="476"/>
      <c r="AB198" s="476"/>
      <c r="AC198" s="476"/>
      <c r="AD198" s="476"/>
      <c r="AE198" s="476"/>
      <c r="AF198" s="476"/>
      <c r="AG198" s="476"/>
      <c r="AH198" s="476"/>
      <c r="AI198" s="476"/>
      <c r="AJ198" s="458">
        <f t="shared" si="145"/>
        <v>0</v>
      </c>
      <c r="AK198" s="476"/>
      <c r="AL198" s="476"/>
      <c r="AM198" s="499">
        <f t="shared" si="146"/>
        <v>0</v>
      </c>
      <c r="AN198" s="470"/>
      <c r="AO198" s="470"/>
      <c r="AP198" s="470"/>
      <c r="AQ198" s="72">
        <f t="shared" si="147"/>
        <v>0</v>
      </c>
    </row>
    <row r="199" s="448" customFormat="1" ht="14" customHeight="1" spans="1:43">
      <c r="A199" s="500"/>
      <c r="B199" s="470"/>
      <c r="C199" s="473" t="s">
        <v>168</v>
      </c>
      <c r="D199" s="474"/>
      <c r="E199" s="475">
        <f t="shared" si="142"/>
        <v>0</v>
      </c>
      <c r="F199" s="476"/>
      <c r="G199" s="476"/>
      <c r="H199" s="476"/>
      <c r="I199" s="476"/>
      <c r="J199" s="476"/>
      <c r="K199" s="476"/>
      <c r="L199" s="476"/>
      <c r="M199" s="476"/>
      <c r="N199" s="476"/>
      <c r="O199" s="476"/>
      <c r="P199" s="476"/>
      <c r="Q199" s="476"/>
      <c r="R199" s="458">
        <f t="shared" si="143"/>
        <v>0</v>
      </c>
      <c r="S199" s="476"/>
      <c r="T199" s="476"/>
      <c r="U199" s="458">
        <f t="shared" si="144"/>
        <v>0</v>
      </c>
      <c r="V199" s="476"/>
      <c r="W199" s="476"/>
      <c r="X199" s="476"/>
      <c r="Y199" s="476"/>
      <c r="Z199" s="476"/>
      <c r="AA199" s="476"/>
      <c r="AB199" s="476"/>
      <c r="AC199" s="476"/>
      <c r="AD199" s="476"/>
      <c r="AE199" s="476"/>
      <c r="AF199" s="476"/>
      <c r="AG199" s="476"/>
      <c r="AH199" s="476"/>
      <c r="AI199" s="476"/>
      <c r="AJ199" s="458">
        <f t="shared" si="145"/>
        <v>0</v>
      </c>
      <c r="AK199" s="476"/>
      <c r="AL199" s="476"/>
      <c r="AM199" s="499">
        <f t="shared" si="146"/>
        <v>0</v>
      </c>
      <c r="AN199" s="470"/>
      <c r="AO199" s="470"/>
      <c r="AP199" s="470"/>
      <c r="AQ199" s="72">
        <f t="shared" si="147"/>
        <v>0</v>
      </c>
    </row>
    <row r="200" s="448" customFormat="1" ht="14" customHeight="1" spans="1:43">
      <c r="A200" s="500"/>
      <c r="B200" s="470"/>
      <c r="C200" s="473" t="s">
        <v>350</v>
      </c>
      <c r="D200" s="474"/>
      <c r="E200" s="475">
        <f t="shared" si="142"/>
        <v>0</v>
      </c>
      <c r="F200" s="476"/>
      <c r="G200" s="476"/>
      <c r="H200" s="476"/>
      <c r="I200" s="476"/>
      <c r="J200" s="476"/>
      <c r="K200" s="476"/>
      <c r="L200" s="476"/>
      <c r="M200" s="476"/>
      <c r="N200" s="476"/>
      <c r="O200" s="476"/>
      <c r="P200" s="476"/>
      <c r="Q200" s="476"/>
      <c r="R200" s="458">
        <f t="shared" si="143"/>
        <v>0</v>
      </c>
      <c r="S200" s="476"/>
      <c r="T200" s="476"/>
      <c r="U200" s="458">
        <f t="shared" si="144"/>
        <v>0</v>
      </c>
      <c r="V200" s="476"/>
      <c r="W200" s="476"/>
      <c r="X200" s="476"/>
      <c r="Y200" s="476"/>
      <c r="Z200" s="476"/>
      <c r="AA200" s="476"/>
      <c r="AB200" s="476"/>
      <c r="AC200" s="476"/>
      <c r="AD200" s="476"/>
      <c r="AE200" s="476"/>
      <c r="AF200" s="476"/>
      <c r="AG200" s="476"/>
      <c r="AH200" s="476"/>
      <c r="AI200" s="476"/>
      <c r="AJ200" s="458">
        <f t="shared" si="145"/>
        <v>0</v>
      </c>
      <c r="AK200" s="476"/>
      <c r="AL200" s="476"/>
      <c r="AM200" s="499">
        <f t="shared" si="146"/>
        <v>0</v>
      </c>
      <c r="AN200" s="470"/>
      <c r="AO200" s="470"/>
      <c r="AP200" s="470"/>
      <c r="AQ200" s="72">
        <f t="shared" si="147"/>
        <v>0</v>
      </c>
    </row>
    <row r="201" s="448" customFormat="1" ht="14" customHeight="1" spans="1:43">
      <c r="A201" s="500"/>
      <c r="B201" s="470"/>
      <c r="C201" s="473" t="s">
        <v>351</v>
      </c>
      <c r="D201" s="474">
        <f t="shared" ref="D201:AQ201" si="148">SUM(D202:D206)</f>
        <v>0</v>
      </c>
      <c r="E201" s="474">
        <f t="shared" si="148"/>
        <v>0</v>
      </c>
      <c r="F201" s="474">
        <f t="shared" si="148"/>
        <v>0</v>
      </c>
      <c r="G201" s="474">
        <f t="shared" si="148"/>
        <v>0</v>
      </c>
      <c r="H201" s="474">
        <f t="shared" si="148"/>
        <v>0</v>
      </c>
      <c r="I201" s="474">
        <f t="shared" si="148"/>
        <v>0</v>
      </c>
      <c r="J201" s="474">
        <f t="shared" si="148"/>
        <v>0</v>
      </c>
      <c r="K201" s="474">
        <f t="shared" si="148"/>
        <v>0</v>
      </c>
      <c r="L201" s="474">
        <f t="shared" si="148"/>
        <v>0</v>
      </c>
      <c r="M201" s="474">
        <f t="shared" si="148"/>
        <v>0</v>
      </c>
      <c r="N201" s="474">
        <f t="shared" si="148"/>
        <v>0</v>
      </c>
      <c r="O201" s="474">
        <f t="shared" si="148"/>
        <v>0</v>
      </c>
      <c r="P201" s="474">
        <f t="shared" si="148"/>
        <v>0</v>
      </c>
      <c r="Q201" s="474">
        <f t="shared" si="148"/>
        <v>0</v>
      </c>
      <c r="R201" s="474">
        <f t="shared" si="148"/>
        <v>0</v>
      </c>
      <c r="S201" s="474">
        <f t="shared" si="148"/>
        <v>0</v>
      </c>
      <c r="T201" s="474">
        <f t="shared" si="148"/>
        <v>0</v>
      </c>
      <c r="U201" s="474">
        <f t="shared" si="148"/>
        <v>0</v>
      </c>
      <c r="V201" s="474">
        <f t="shared" si="148"/>
        <v>0</v>
      </c>
      <c r="W201" s="474">
        <f t="shared" si="148"/>
        <v>0</v>
      </c>
      <c r="X201" s="474">
        <f t="shared" si="148"/>
        <v>0</v>
      </c>
      <c r="Y201" s="474">
        <f t="shared" si="148"/>
        <v>0</v>
      </c>
      <c r="Z201" s="474">
        <f t="shared" si="148"/>
        <v>0</v>
      </c>
      <c r="AA201" s="474">
        <f t="shared" si="148"/>
        <v>0</v>
      </c>
      <c r="AB201" s="474">
        <f t="shared" si="148"/>
        <v>0</v>
      </c>
      <c r="AC201" s="474">
        <f t="shared" si="148"/>
        <v>0</v>
      </c>
      <c r="AD201" s="474">
        <f t="shared" si="148"/>
        <v>0</v>
      </c>
      <c r="AE201" s="474">
        <f t="shared" si="148"/>
        <v>0</v>
      </c>
      <c r="AF201" s="474">
        <f t="shared" si="148"/>
        <v>0</v>
      </c>
      <c r="AG201" s="474">
        <f t="shared" si="148"/>
        <v>0</v>
      </c>
      <c r="AH201" s="474">
        <f t="shared" si="148"/>
        <v>0</v>
      </c>
      <c r="AI201" s="474">
        <f t="shared" si="148"/>
        <v>0</v>
      </c>
      <c r="AJ201" s="474">
        <f t="shared" si="148"/>
        <v>0</v>
      </c>
      <c r="AK201" s="474">
        <f t="shared" si="148"/>
        <v>0</v>
      </c>
      <c r="AL201" s="474">
        <f t="shared" si="148"/>
        <v>0</v>
      </c>
      <c r="AM201" s="498">
        <f t="shared" si="148"/>
        <v>0</v>
      </c>
      <c r="AN201" s="474">
        <f t="shared" si="148"/>
        <v>0</v>
      </c>
      <c r="AO201" s="474">
        <f t="shared" si="148"/>
        <v>0</v>
      </c>
      <c r="AP201" s="474">
        <f t="shared" si="148"/>
        <v>0</v>
      </c>
      <c r="AQ201" s="474">
        <f t="shared" si="148"/>
        <v>0</v>
      </c>
    </row>
    <row r="202" s="448" customFormat="1" ht="14" customHeight="1" spans="1:43">
      <c r="A202" s="500"/>
      <c r="B202" s="470"/>
      <c r="C202" s="473" t="s">
        <v>150</v>
      </c>
      <c r="D202" s="474"/>
      <c r="E202" s="475">
        <f t="shared" ref="E202:E206" si="149">R202+U202+V202+AJ202+AL202</f>
        <v>0</v>
      </c>
      <c r="F202" s="476"/>
      <c r="G202" s="476"/>
      <c r="H202" s="476"/>
      <c r="I202" s="476"/>
      <c r="J202" s="476"/>
      <c r="K202" s="476"/>
      <c r="L202" s="476"/>
      <c r="M202" s="476"/>
      <c r="N202" s="476"/>
      <c r="O202" s="476"/>
      <c r="P202" s="476"/>
      <c r="Q202" s="476"/>
      <c r="R202" s="458">
        <f t="shared" ref="R202:R206" si="150">SUM(F202:Q202)</f>
        <v>0</v>
      </c>
      <c r="S202" s="476"/>
      <c r="T202" s="476"/>
      <c r="U202" s="458">
        <f t="shared" ref="U202:U206" si="151">SUM(S202:T202)</f>
        <v>0</v>
      </c>
      <c r="V202" s="476"/>
      <c r="W202" s="476"/>
      <c r="X202" s="476"/>
      <c r="Y202" s="476"/>
      <c r="Z202" s="476"/>
      <c r="AA202" s="476"/>
      <c r="AB202" s="476"/>
      <c r="AC202" s="476"/>
      <c r="AD202" s="476"/>
      <c r="AE202" s="476"/>
      <c r="AF202" s="476"/>
      <c r="AG202" s="476"/>
      <c r="AH202" s="476"/>
      <c r="AI202" s="476"/>
      <c r="AJ202" s="458">
        <f t="shared" ref="AJ202:AJ206" si="152">SUM(W202:AI202)</f>
        <v>0</v>
      </c>
      <c r="AK202" s="476"/>
      <c r="AL202" s="476"/>
      <c r="AM202" s="499">
        <f t="shared" ref="AM202:AM206" si="153">R202+U202+V202+AJ202+AL202</f>
        <v>0</v>
      </c>
      <c r="AN202" s="470"/>
      <c r="AO202" s="470"/>
      <c r="AP202" s="470"/>
      <c r="AQ202" s="72">
        <f t="shared" ref="AQ202:AQ206" si="154">AM202+AN202+AO202+AP202</f>
        <v>0</v>
      </c>
    </row>
    <row r="203" s="448" customFormat="1" ht="14" customHeight="1" spans="1:43">
      <c r="A203" s="500"/>
      <c r="B203" s="470"/>
      <c r="C203" s="473" t="s">
        <v>152</v>
      </c>
      <c r="D203" s="474"/>
      <c r="E203" s="475">
        <f t="shared" si="149"/>
        <v>0</v>
      </c>
      <c r="F203" s="476"/>
      <c r="G203" s="476"/>
      <c r="H203" s="476"/>
      <c r="I203" s="476"/>
      <c r="J203" s="476"/>
      <c r="K203" s="476"/>
      <c r="L203" s="476"/>
      <c r="M203" s="476"/>
      <c r="N203" s="476"/>
      <c r="O203" s="476"/>
      <c r="P203" s="476"/>
      <c r="Q203" s="476"/>
      <c r="R203" s="458">
        <f t="shared" si="150"/>
        <v>0</v>
      </c>
      <c r="S203" s="476"/>
      <c r="T203" s="476"/>
      <c r="U203" s="458">
        <f t="shared" si="151"/>
        <v>0</v>
      </c>
      <c r="V203" s="476"/>
      <c r="W203" s="476"/>
      <c r="X203" s="476"/>
      <c r="Y203" s="476"/>
      <c r="Z203" s="476"/>
      <c r="AA203" s="476"/>
      <c r="AB203" s="476"/>
      <c r="AC203" s="476"/>
      <c r="AD203" s="476"/>
      <c r="AE203" s="476"/>
      <c r="AF203" s="476"/>
      <c r="AG203" s="476"/>
      <c r="AH203" s="476"/>
      <c r="AI203" s="476"/>
      <c r="AJ203" s="458">
        <f t="shared" si="152"/>
        <v>0</v>
      </c>
      <c r="AK203" s="476"/>
      <c r="AL203" s="476"/>
      <c r="AM203" s="499">
        <f t="shared" si="153"/>
        <v>0</v>
      </c>
      <c r="AN203" s="470"/>
      <c r="AO203" s="470"/>
      <c r="AP203" s="470"/>
      <c r="AQ203" s="72">
        <f t="shared" si="154"/>
        <v>0</v>
      </c>
    </row>
    <row r="204" s="448" customFormat="1" ht="14" customHeight="1" spans="1:43">
      <c r="A204" s="500"/>
      <c r="B204" s="470"/>
      <c r="C204" s="473" t="s">
        <v>154</v>
      </c>
      <c r="D204" s="474"/>
      <c r="E204" s="475">
        <f t="shared" si="149"/>
        <v>0</v>
      </c>
      <c r="F204" s="476"/>
      <c r="G204" s="476"/>
      <c r="H204" s="476"/>
      <c r="I204" s="476"/>
      <c r="J204" s="476"/>
      <c r="K204" s="476"/>
      <c r="L204" s="476"/>
      <c r="M204" s="476"/>
      <c r="N204" s="476"/>
      <c r="O204" s="476"/>
      <c r="P204" s="476"/>
      <c r="Q204" s="476"/>
      <c r="R204" s="458">
        <f t="shared" si="150"/>
        <v>0</v>
      </c>
      <c r="S204" s="476"/>
      <c r="T204" s="476"/>
      <c r="U204" s="458">
        <f t="shared" si="151"/>
        <v>0</v>
      </c>
      <c r="V204" s="476"/>
      <c r="W204" s="476"/>
      <c r="X204" s="476"/>
      <c r="Y204" s="476"/>
      <c r="Z204" s="476"/>
      <c r="AA204" s="476"/>
      <c r="AB204" s="476"/>
      <c r="AC204" s="476"/>
      <c r="AD204" s="476"/>
      <c r="AE204" s="476"/>
      <c r="AF204" s="476"/>
      <c r="AG204" s="476"/>
      <c r="AH204" s="476"/>
      <c r="AI204" s="476"/>
      <c r="AJ204" s="458">
        <f t="shared" si="152"/>
        <v>0</v>
      </c>
      <c r="AK204" s="476"/>
      <c r="AL204" s="476"/>
      <c r="AM204" s="499">
        <f t="shared" si="153"/>
        <v>0</v>
      </c>
      <c r="AN204" s="470"/>
      <c r="AO204" s="470"/>
      <c r="AP204" s="470"/>
      <c r="AQ204" s="72">
        <f t="shared" si="154"/>
        <v>0</v>
      </c>
    </row>
    <row r="205" s="448" customFormat="1" ht="14" customHeight="1" spans="1:43">
      <c r="A205" s="500"/>
      <c r="B205" s="470"/>
      <c r="C205" s="473" t="s">
        <v>168</v>
      </c>
      <c r="D205" s="474"/>
      <c r="E205" s="475">
        <f t="shared" si="149"/>
        <v>0</v>
      </c>
      <c r="F205" s="476"/>
      <c r="G205" s="476"/>
      <c r="H205" s="476"/>
      <c r="I205" s="476"/>
      <c r="J205" s="476"/>
      <c r="K205" s="476"/>
      <c r="L205" s="476"/>
      <c r="M205" s="476"/>
      <c r="N205" s="476"/>
      <c r="O205" s="476"/>
      <c r="P205" s="476"/>
      <c r="Q205" s="476"/>
      <c r="R205" s="458">
        <f t="shared" si="150"/>
        <v>0</v>
      </c>
      <c r="S205" s="476"/>
      <c r="T205" s="476"/>
      <c r="U205" s="458">
        <f t="shared" si="151"/>
        <v>0</v>
      </c>
      <c r="V205" s="476"/>
      <c r="W205" s="476"/>
      <c r="X205" s="476"/>
      <c r="Y205" s="476"/>
      <c r="Z205" s="476"/>
      <c r="AA205" s="476"/>
      <c r="AB205" s="476"/>
      <c r="AC205" s="476"/>
      <c r="AD205" s="476"/>
      <c r="AE205" s="476"/>
      <c r="AF205" s="476"/>
      <c r="AG205" s="476"/>
      <c r="AH205" s="476"/>
      <c r="AI205" s="476"/>
      <c r="AJ205" s="458">
        <f t="shared" si="152"/>
        <v>0</v>
      </c>
      <c r="AK205" s="476"/>
      <c r="AL205" s="476"/>
      <c r="AM205" s="499">
        <f t="shared" si="153"/>
        <v>0</v>
      </c>
      <c r="AN205" s="470"/>
      <c r="AO205" s="470"/>
      <c r="AP205" s="470"/>
      <c r="AQ205" s="72">
        <f t="shared" si="154"/>
        <v>0</v>
      </c>
    </row>
    <row r="206" s="448" customFormat="1" ht="14" customHeight="1" spans="1:43">
      <c r="A206" s="500"/>
      <c r="B206" s="470"/>
      <c r="C206" s="473" t="s">
        <v>352</v>
      </c>
      <c r="D206" s="474"/>
      <c r="E206" s="475">
        <f t="shared" si="149"/>
        <v>0</v>
      </c>
      <c r="F206" s="476"/>
      <c r="G206" s="476"/>
      <c r="H206" s="476"/>
      <c r="I206" s="476"/>
      <c r="J206" s="476"/>
      <c r="K206" s="476"/>
      <c r="L206" s="476"/>
      <c r="M206" s="476"/>
      <c r="N206" s="476"/>
      <c r="O206" s="476"/>
      <c r="P206" s="476"/>
      <c r="Q206" s="476"/>
      <c r="R206" s="458">
        <f t="shared" si="150"/>
        <v>0</v>
      </c>
      <c r="S206" s="476"/>
      <c r="T206" s="476"/>
      <c r="U206" s="458">
        <f t="shared" si="151"/>
        <v>0</v>
      </c>
      <c r="V206" s="476"/>
      <c r="W206" s="476"/>
      <c r="X206" s="476"/>
      <c r="Y206" s="476"/>
      <c r="Z206" s="476"/>
      <c r="AA206" s="476"/>
      <c r="AB206" s="476"/>
      <c r="AC206" s="476"/>
      <c r="AD206" s="476"/>
      <c r="AE206" s="476"/>
      <c r="AF206" s="476"/>
      <c r="AG206" s="476"/>
      <c r="AH206" s="476"/>
      <c r="AI206" s="476"/>
      <c r="AJ206" s="458">
        <f t="shared" si="152"/>
        <v>0</v>
      </c>
      <c r="AK206" s="476"/>
      <c r="AL206" s="476"/>
      <c r="AM206" s="499">
        <f t="shared" si="153"/>
        <v>0</v>
      </c>
      <c r="AN206" s="470"/>
      <c r="AO206" s="470"/>
      <c r="AP206" s="470"/>
      <c r="AQ206" s="72">
        <f t="shared" si="154"/>
        <v>0</v>
      </c>
    </row>
    <row r="207" s="448" customFormat="1" ht="14" customHeight="1" spans="1:43">
      <c r="A207" s="500"/>
      <c r="B207" s="470"/>
      <c r="C207" s="473" t="s">
        <v>353</v>
      </c>
      <c r="D207" s="474">
        <f t="shared" ref="D207:AQ207" si="155">SUM(D208:D223)</f>
        <v>0</v>
      </c>
      <c r="E207" s="474">
        <f t="shared" si="155"/>
        <v>1763.66</v>
      </c>
      <c r="F207" s="474">
        <f t="shared" si="155"/>
        <v>1046.34</v>
      </c>
      <c r="G207" s="474">
        <f t="shared" si="155"/>
        <v>0</v>
      </c>
      <c r="H207" s="474">
        <f t="shared" si="155"/>
        <v>0</v>
      </c>
      <c r="I207" s="474">
        <f t="shared" si="155"/>
        <v>0</v>
      </c>
      <c r="J207" s="474">
        <f t="shared" si="155"/>
        <v>57.35</v>
      </c>
      <c r="K207" s="474">
        <f t="shared" si="155"/>
        <v>4.85</v>
      </c>
      <c r="L207" s="474">
        <f t="shared" si="155"/>
        <v>3.76</v>
      </c>
      <c r="M207" s="474">
        <f t="shared" si="155"/>
        <v>0</v>
      </c>
      <c r="N207" s="474">
        <f t="shared" si="155"/>
        <v>5.4</v>
      </c>
      <c r="O207" s="474">
        <f t="shared" si="155"/>
        <v>0</v>
      </c>
      <c r="P207" s="474">
        <f t="shared" si="155"/>
        <v>0</v>
      </c>
      <c r="Q207" s="474">
        <f t="shared" si="155"/>
        <v>0</v>
      </c>
      <c r="R207" s="474">
        <f t="shared" si="155"/>
        <v>1117.7</v>
      </c>
      <c r="S207" s="474">
        <f t="shared" si="155"/>
        <v>151.21</v>
      </c>
      <c r="T207" s="474">
        <f t="shared" si="155"/>
        <v>12</v>
      </c>
      <c r="U207" s="474">
        <f t="shared" si="155"/>
        <v>163.21</v>
      </c>
      <c r="V207" s="474">
        <f t="shared" si="155"/>
        <v>0</v>
      </c>
      <c r="W207" s="474">
        <f t="shared" si="155"/>
        <v>0</v>
      </c>
      <c r="X207" s="474">
        <f t="shared" si="155"/>
        <v>17.1</v>
      </c>
      <c r="Y207" s="474">
        <f t="shared" si="155"/>
        <v>189.53</v>
      </c>
      <c r="Z207" s="474">
        <f t="shared" si="155"/>
        <v>0</v>
      </c>
      <c r="AA207" s="474">
        <f t="shared" si="155"/>
        <v>0</v>
      </c>
      <c r="AB207" s="474">
        <f t="shared" si="155"/>
        <v>0</v>
      </c>
      <c r="AC207" s="474">
        <f t="shared" si="155"/>
        <v>0</v>
      </c>
      <c r="AD207" s="474">
        <f t="shared" si="155"/>
        <v>0</v>
      </c>
      <c r="AE207" s="474">
        <f t="shared" si="155"/>
        <v>0</v>
      </c>
      <c r="AF207" s="474">
        <f t="shared" si="155"/>
        <v>0</v>
      </c>
      <c r="AG207" s="474">
        <f t="shared" si="155"/>
        <v>0</v>
      </c>
      <c r="AH207" s="474">
        <f t="shared" si="155"/>
        <v>0</v>
      </c>
      <c r="AI207" s="474">
        <f t="shared" si="155"/>
        <v>0</v>
      </c>
      <c r="AJ207" s="474">
        <f t="shared" si="155"/>
        <v>206.63</v>
      </c>
      <c r="AK207" s="474">
        <f t="shared" si="155"/>
        <v>0</v>
      </c>
      <c r="AL207" s="474">
        <f t="shared" si="155"/>
        <v>276.12</v>
      </c>
      <c r="AM207" s="498">
        <f t="shared" si="155"/>
        <v>1763.66</v>
      </c>
      <c r="AN207" s="474">
        <f t="shared" si="155"/>
        <v>27</v>
      </c>
      <c r="AO207" s="474">
        <f t="shared" si="155"/>
        <v>6</v>
      </c>
      <c r="AP207" s="474">
        <f t="shared" si="155"/>
        <v>0</v>
      </c>
      <c r="AQ207" s="474">
        <f t="shared" si="155"/>
        <v>1796.66</v>
      </c>
    </row>
    <row r="208" s="448" customFormat="1" ht="14" customHeight="1" spans="1:43">
      <c r="A208" s="500"/>
      <c r="B208" s="470"/>
      <c r="C208" s="473" t="s">
        <v>150</v>
      </c>
      <c r="D208" s="474"/>
      <c r="E208" s="475">
        <f t="shared" ref="E208:E223" si="156">R208+U208+V208+AJ208+AL208</f>
        <v>1672.54</v>
      </c>
      <c r="F208" s="476">
        <v>1046.34</v>
      </c>
      <c r="G208" s="476"/>
      <c r="H208" s="476"/>
      <c r="I208" s="476"/>
      <c r="J208" s="476">
        <v>57.35</v>
      </c>
      <c r="K208" s="476">
        <v>4.85</v>
      </c>
      <c r="L208" s="476">
        <v>3.76</v>
      </c>
      <c r="M208" s="476"/>
      <c r="N208" s="476">
        <v>5.4</v>
      </c>
      <c r="O208" s="476"/>
      <c r="P208" s="476"/>
      <c r="Q208" s="476"/>
      <c r="R208" s="458">
        <f t="shared" ref="R208:R223" si="157">SUM(F208:Q208)</f>
        <v>1117.7</v>
      </c>
      <c r="S208" s="476">
        <v>151.21</v>
      </c>
      <c r="T208" s="476">
        <v>12</v>
      </c>
      <c r="U208" s="458">
        <f t="shared" ref="U208:U223" si="158">SUM(S208:T208)</f>
        <v>163.21</v>
      </c>
      <c r="V208" s="476"/>
      <c r="W208" s="476"/>
      <c r="X208" s="476">
        <v>17.1</v>
      </c>
      <c r="Y208" s="476">
        <v>99.53</v>
      </c>
      <c r="Z208" s="476"/>
      <c r="AA208" s="476"/>
      <c r="AB208" s="476"/>
      <c r="AC208" s="476"/>
      <c r="AD208" s="476"/>
      <c r="AE208" s="476"/>
      <c r="AF208" s="476"/>
      <c r="AG208" s="476"/>
      <c r="AH208" s="476"/>
      <c r="AI208" s="476"/>
      <c r="AJ208" s="458">
        <f t="shared" ref="AJ208:AJ223" si="159">SUM(W208:AI208)</f>
        <v>116.63</v>
      </c>
      <c r="AK208" s="476"/>
      <c r="AL208" s="476">
        <v>275</v>
      </c>
      <c r="AM208" s="499">
        <f t="shared" ref="AM208:AM223" si="160">R208+U208+V208+AJ208+AL208</f>
        <v>1672.54</v>
      </c>
      <c r="AN208" s="470"/>
      <c r="AO208" s="470"/>
      <c r="AP208" s="470"/>
      <c r="AQ208" s="72">
        <f t="shared" ref="AQ208:AQ223" si="161">AM208+AN208+AO208+AP208</f>
        <v>1672.54</v>
      </c>
    </row>
    <row r="209" s="448" customFormat="1" ht="14" customHeight="1" spans="1:43">
      <c r="A209" s="500"/>
      <c r="B209" s="470"/>
      <c r="C209" s="473" t="s">
        <v>152</v>
      </c>
      <c r="D209" s="474"/>
      <c r="E209" s="475">
        <f t="shared" si="156"/>
        <v>0</v>
      </c>
      <c r="F209" s="476"/>
      <c r="G209" s="476"/>
      <c r="H209" s="476"/>
      <c r="I209" s="476"/>
      <c r="J209" s="476"/>
      <c r="K209" s="476"/>
      <c r="L209" s="476"/>
      <c r="M209" s="476"/>
      <c r="N209" s="476"/>
      <c r="O209" s="476"/>
      <c r="P209" s="476"/>
      <c r="Q209" s="476"/>
      <c r="R209" s="458">
        <f t="shared" si="157"/>
        <v>0</v>
      </c>
      <c r="S209" s="476"/>
      <c r="T209" s="476"/>
      <c r="U209" s="458">
        <f t="shared" si="158"/>
        <v>0</v>
      </c>
      <c r="V209" s="476"/>
      <c r="W209" s="476"/>
      <c r="X209" s="476"/>
      <c r="Y209" s="476"/>
      <c r="Z209" s="476"/>
      <c r="AA209" s="476"/>
      <c r="AB209" s="476"/>
      <c r="AC209" s="476"/>
      <c r="AD209" s="476"/>
      <c r="AE209" s="476"/>
      <c r="AF209" s="476"/>
      <c r="AG209" s="476"/>
      <c r="AH209" s="476"/>
      <c r="AI209" s="476"/>
      <c r="AJ209" s="458">
        <f t="shared" si="159"/>
        <v>0</v>
      </c>
      <c r="AK209" s="476"/>
      <c r="AL209" s="476"/>
      <c r="AM209" s="499">
        <f t="shared" si="160"/>
        <v>0</v>
      </c>
      <c r="AN209" s="470">
        <v>12</v>
      </c>
      <c r="AO209" s="470"/>
      <c r="AP209" s="470"/>
      <c r="AQ209" s="72">
        <f t="shared" si="161"/>
        <v>12</v>
      </c>
    </row>
    <row r="210" s="448" customFormat="1" ht="14" customHeight="1" spans="1:43">
      <c r="A210" s="500"/>
      <c r="B210" s="470"/>
      <c r="C210" s="473" t="s">
        <v>154</v>
      </c>
      <c r="D210" s="474"/>
      <c r="E210" s="475">
        <f t="shared" si="156"/>
        <v>0</v>
      </c>
      <c r="F210" s="476"/>
      <c r="G210" s="476"/>
      <c r="H210" s="476"/>
      <c r="I210" s="476"/>
      <c r="J210" s="476"/>
      <c r="K210" s="476"/>
      <c r="L210" s="476"/>
      <c r="M210" s="476"/>
      <c r="N210" s="476"/>
      <c r="O210" s="476"/>
      <c r="P210" s="476"/>
      <c r="Q210" s="476"/>
      <c r="R210" s="458">
        <f t="shared" si="157"/>
        <v>0</v>
      </c>
      <c r="S210" s="476"/>
      <c r="T210" s="476"/>
      <c r="U210" s="458">
        <f t="shared" si="158"/>
        <v>0</v>
      </c>
      <c r="V210" s="476"/>
      <c r="W210" s="476"/>
      <c r="X210" s="476"/>
      <c r="Y210" s="476"/>
      <c r="Z210" s="476"/>
      <c r="AA210" s="476"/>
      <c r="AB210" s="476"/>
      <c r="AC210" s="476"/>
      <c r="AD210" s="476"/>
      <c r="AE210" s="476"/>
      <c r="AF210" s="476"/>
      <c r="AG210" s="476"/>
      <c r="AH210" s="476"/>
      <c r="AI210" s="476"/>
      <c r="AJ210" s="458">
        <f t="shared" si="159"/>
        <v>0</v>
      </c>
      <c r="AK210" s="476"/>
      <c r="AL210" s="476"/>
      <c r="AM210" s="499">
        <f t="shared" si="160"/>
        <v>0</v>
      </c>
      <c r="AN210" s="470"/>
      <c r="AO210" s="470"/>
      <c r="AP210" s="470"/>
      <c r="AQ210" s="72">
        <f t="shared" si="161"/>
        <v>0</v>
      </c>
    </row>
    <row r="211" s="448" customFormat="1" ht="14" customHeight="1" spans="1:43">
      <c r="A211" s="500"/>
      <c r="B211" s="470"/>
      <c r="C211" s="473" t="s">
        <v>354</v>
      </c>
      <c r="D211" s="474"/>
      <c r="E211" s="475">
        <f t="shared" si="156"/>
        <v>5</v>
      </c>
      <c r="F211" s="476"/>
      <c r="G211" s="476"/>
      <c r="H211" s="476"/>
      <c r="I211" s="476"/>
      <c r="J211" s="476"/>
      <c r="K211" s="476"/>
      <c r="L211" s="476"/>
      <c r="M211" s="476"/>
      <c r="N211" s="476"/>
      <c r="O211" s="476"/>
      <c r="P211" s="476"/>
      <c r="Q211" s="476"/>
      <c r="R211" s="458">
        <f t="shared" si="157"/>
        <v>0</v>
      </c>
      <c r="S211" s="476"/>
      <c r="T211" s="476"/>
      <c r="U211" s="458">
        <f t="shared" si="158"/>
        <v>0</v>
      </c>
      <c r="V211" s="476"/>
      <c r="W211" s="476"/>
      <c r="X211" s="476"/>
      <c r="Y211" s="476">
        <v>5</v>
      </c>
      <c r="Z211" s="476"/>
      <c r="AA211" s="476"/>
      <c r="AB211" s="476"/>
      <c r="AC211" s="476"/>
      <c r="AD211" s="476"/>
      <c r="AE211" s="476"/>
      <c r="AF211" s="476"/>
      <c r="AG211" s="476"/>
      <c r="AH211" s="476"/>
      <c r="AI211" s="476"/>
      <c r="AJ211" s="458">
        <f t="shared" si="159"/>
        <v>5</v>
      </c>
      <c r="AK211" s="476"/>
      <c r="AL211" s="476"/>
      <c r="AM211" s="499">
        <f t="shared" si="160"/>
        <v>5</v>
      </c>
      <c r="AN211" s="470">
        <v>15</v>
      </c>
      <c r="AO211" s="470"/>
      <c r="AP211" s="470"/>
      <c r="AQ211" s="72">
        <f t="shared" si="161"/>
        <v>20</v>
      </c>
    </row>
    <row r="212" s="448" customFormat="1" ht="14" customHeight="1" spans="1:43">
      <c r="A212" s="500"/>
      <c r="B212" s="470"/>
      <c r="C212" s="473" t="s">
        <v>355</v>
      </c>
      <c r="D212" s="474"/>
      <c r="E212" s="475">
        <f t="shared" si="156"/>
        <v>0</v>
      </c>
      <c r="F212" s="476"/>
      <c r="G212" s="476"/>
      <c r="H212" s="476"/>
      <c r="I212" s="476"/>
      <c r="J212" s="476"/>
      <c r="K212" s="476"/>
      <c r="L212" s="476"/>
      <c r="M212" s="476"/>
      <c r="N212" s="476"/>
      <c r="O212" s="476"/>
      <c r="P212" s="476"/>
      <c r="Q212" s="476"/>
      <c r="R212" s="458">
        <f t="shared" si="157"/>
        <v>0</v>
      </c>
      <c r="S212" s="476"/>
      <c r="T212" s="476"/>
      <c r="U212" s="458">
        <f t="shared" si="158"/>
        <v>0</v>
      </c>
      <c r="V212" s="476"/>
      <c r="W212" s="476"/>
      <c r="X212" s="476"/>
      <c r="Y212" s="476"/>
      <c r="Z212" s="476"/>
      <c r="AA212" s="476"/>
      <c r="AB212" s="476"/>
      <c r="AC212" s="476"/>
      <c r="AD212" s="476"/>
      <c r="AE212" s="476"/>
      <c r="AF212" s="476"/>
      <c r="AG212" s="476"/>
      <c r="AH212" s="476"/>
      <c r="AI212" s="476"/>
      <c r="AJ212" s="458">
        <f t="shared" si="159"/>
        <v>0</v>
      </c>
      <c r="AK212" s="476"/>
      <c r="AL212" s="476"/>
      <c r="AM212" s="499">
        <f t="shared" si="160"/>
        <v>0</v>
      </c>
      <c r="AN212" s="470"/>
      <c r="AO212" s="470"/>
      <c r="AP212" s="470"/>
      <c r="AQ212" s="72">
        <f t="shared" si="161"/>
        <v>0</v>
      </c>
    </row>
    <row r="213" s="448" customFormat="1" ht="14" customHeight="1" spans="1:43">
      <c r="A213" s="500"/>
      <c r="B213" s="470"/>
      <c r="C213" s="473" t="s">
        <v>356</v>
      </c>
      <c r="D213" s="474"/>
      <c r="E213" s="475">
        <f t="shared" si="156"/>
        <v>0</v>
      </c>
      <c r="F213" s="476"/>
      <c r="G213" s="476"/>
      <c r="H213" s="476"/>
      <c r="I213" s="476"/>
      <c r="J213" s="476"/>
      <c r="K213" s="476"/>
      <c r="L213" s="476"/>
      <c r="M213" s="476"/>
      <c r="N213" s="476"/>
      <c r="O213" s="476"/>
      <c r="P213" s="476"/>
      <c r="Q213" s="476"/>
      <c r="R213" s="458">
        <f t="shared" si="157"/>
        <v>0</v>
      </c>
      <c r="S213" s="476"/>
      <c r="T213" s="476"/>
      <c r="U213" s="458">
        <f t="shared" si="158"/>
        <v>0</v>
      </c>
      <c r="V213" s="476"/>
      <c r="W213" s="476"/>
      <c r="X213" s="476"/>
      <c r="Y213" s="476"/>
      <c r="Z213" s="476"/>
      <c r="AA213" s="476"/>
      <c r="AB213" s="476"/>
      <c r="AC213" s="476"/>
      <c r="AD213" s="476"/>
      <c r="AE213" s="476"/>
      <c r="AF213" s="476"/>
      <c r="AG213" s="476"/>
      <c r="AH213" s="476"/>
      <c r="AI213" s="476"/>
      <c r="AJ213" s="458">
        <f t="shared" si="159"/>
        <v>0</v>
      </c>
      <c r="AK213" s="476"/>
      <c r="AL213" s="476"/>
      <c r="AM213" s="499">
        <f t="shared" si="160"/>
        <v>0</v>
      </c>
      <c r="AN213" s="470"/>
      <c r="AO213" s="470"/>
      <c r="AP213" s="470"/>
      <c r="AQ213" s="72">
        <f t="shared" si="161"/>
        <v>0</v>
      </c>
    </row>
    <row r="214" s="448" customFormat="1" ht="14" customHeight="1" spans="1:43">
      <c r="A214" s="500"/>
      <c r="B214" s="470"/>
      <c r="C214" s="473" t="s">
        <v>357</v>
      </c>
      <c r="D214" s="474"/>
      <c r="E214" s="475">
        <f t="shared" si="156"/>
        <v>0</v>
      </c>
      <c r="F214" s="476"/>
      <c r="G214" s="476"/>
      <c r="H214" s="476"/>
      <c r="I214" s="476"/>
      <c r="J214" s="476"/>
      <c r="K214" s="476"/>
      <c r="L214" s="476"/>
      <c r="M214" s="476"/>
      <c r="N214" s="476"/>
      <c r="O214" s="476"/>
      <c r="P214" s="476"/>
      <c r="Q214" s="476"/>
      <c r="R214" s="458">
        <f t="shared" si="157"/>
        <v>0</v>
      </c>
      <c r="S214" s="476"/>
      <c r="T214" s="476"/>
      <c r="U214" s="458">
        <f t="shared" si="158"/>
        <v>0</v>
      </c>
      <c r="V214" s="476"/>
      <c r="W214" s="476"/>
      <c r="X214" s="476"/>
      <c r="Y214" s="476"/>
      <c r="Z214" s="476"/>
      <c r="AA214" s="476"/>
      <c r="AB214" s="476"/>
      <c r="AC214" s="476"/>
      <c r="AD214" s="476"/>
      <c r="AE214" s="476"/>
      <c r="AF214" s="476"/>
      <c r="AG214" s="476"/>
      <c r="AH214" s="476"/>
      <c r="AI214" s="476"/>
      <c r="AJ214" s="458">
        <f t="shared" si="159"/>
        <v>0</v>
      </c>
      <c r="AK214" s="476"/>
      <c r="AL214" s="476"/>
      <c r="AM214" s="499">
        <f t="shared" si="160"/>
        <v>0</v>
      </c>
      <c r="AN214" s="470"/>
      <c r="AO214" s="470"/>
      <c r="AP214" s="470"/>
      <c r="AQ214" s="72">
        <f t="shared" si="161"/>
        <v>0</v>
      </c>
    </row>
    <row r="215" s="448" customFormat="1" ht="14" customHeight="1" spans="1:43">
      <c r="A215" s="500"/>
      <c r="B215" s="470"/>
      <c r="C215" s="473" t="s">
        <v>230</v>
      </c>
      <c r="D215" s="474"/>
      <c r="E215" s="475">
        <f t="shared" si="156"/>
        <v>0</v>
      </c>
      <c r="F215" s="476"/>
      <c r="G215" s="476"/>
      <c r="H215" s="476"/>
      <c r="I215" s="476"/>
      <c r="J215" s="476"/>
      <c r="K215" s="476"/>
      <c r="L215" s="476"/>
      <c r="M215" s="476"/>
      <c r="N215" s="476"/>
      <c r="O215" s="476"/>
      <c r="P215" s="476"/>
      <c r="Q215" s="476"/>
      <c r="R215" s="458">
        <f t="shared" si="157"/>
        <v>0</v>
      </c>
      <c r="S215" s="476"/>
      <c r="T215" s="476"/>
      <c r="U215" s="458">
        <f t="shared" si="158"/>
        <v>0</v>
      </c>
      <c r="V215" s="476"/>
      <c r="W215" s="476"/>
      <c r="X215" s="476"/>
      <c r="Y215" s="476"/>
      <c r="Z215" s="476"/>
      <c r="AA215" s="476"/>
      <c r="AB215" s="476"/>
      <c r="AC215" s="476"/>
      <c r="AD215" s="476"/>
      <c r="AE215" s="476"/>
      <c r="AF215" s="476"/>
      <c r="AG215" s="476"/>
      <c r="AH215" s="476"/>
      <c r="AI215" s="476"/>
      <c r="AJ215" s="458">
        <f t="shared" si="159"/>
        <v>0</v>
      </c>
      <c r="AK215" s="476"/>
      <c r="AL215" s="476"/>
      <c r="AM215" s="499">
        <f t="shared" si="160"/>
        <v>0</v>
      </c>
      <c r="AN215" s="470"/>
      <c r="AO215" s="470"/>
      <c r="AP215" s="470"/>
      <c r="AQ215" s="72">
        <f t="shared" si="161"/>
        <v>0</v>
      </c>
    </row>
    <row r="216" s="448" customFormat="1" ht="14" customHeight="1" spans="1:43">
      <c r="A216" s="500"/>
      <c r="B216" s="470"/>
      <c r="C216" s="473" t="s">
        <v>358</v>
      </c>
      <c r="D216" s="474"/>
      <c r="E216" s="475">
        <f t="shared" si="156"/>
        <v>0</v>
      </c>
      <c r="F216" s="476"/>
      <c r="G216" s="476"/>
      <c r="H216" s="476"/>
      <c r="I216" s="476"/>
      <c r="J216" s="476"/>
      <c r="K216" s="476"/>
      <c r="L216" s="476"/>
      <c r="M216" s="476"/>
      <c r="N216" s="476"/>
      <c r="O216" s="476"/>
      <c r="P216" s="476"/>
      <c r="Q216" s="476"/>
      <c r="R216" s="458">
        <f t="shared" si="157"/>
        <v>0</v>
      </c>
      <c r="S216" s="476"/>
      <c r="T216" s="476"/>
      <c r="U216" s="458">
        <f t="shared" si="158"/>
        <v>0</v>
      </c>
      <c r="V216" s="476"/>
      <c r="W216" s="476"/>
      <c r="X216" s="476"/>
      <c r="Y216" s="476"/>
      <c r="Z216" s="476"/>
      <c r="AA216" s="476"/>
      <c r="AB216" s="476"/>
      <c r="AC216" s="476"/>
      <c r="AD216" s="476"/>
      <c r="AE216" s="476"/>
      <c r="AF216" s="476"/>
      <c r="AG216" s="476"/>
      <c r="AH216" s="476"/>
      <c r="AI216" s="476"/>
      <c r="AJ216" s="458">
        <f t="shared" si="159"/>
        <v>0</v>
      </c>
      <c r="AK216" s="476"/>
      <c r="AL216" s="476"/>
      <c r="AM216" s="499">
        <f t="shared" si="160"/>
        <v>0</v>
      </c>
      <c r="AN216" s="470"/>
      <c r="AO216" s="470"/>
      <c r="AP216" s="470"/>
      <c r="AQ216" s="72">
        <f t="shared" si="161"/>
        <v>0</v>
      </c>
    </row>
    <row r="217" s="448" customFormat="1" ht="14" customHeight="1" spans="1:43">
      <c r="A217" s="500"/>
      <c r="B217" s="470"/>
      <c r="C217" s="473" t="s">
        <v>359</v>
      </c>
      <c r="D217" s="474"/>
      <c r="E217" s="475">
        <f t="shared" si="156"/>
        <v>0</v>
      </c>
      <c r="F217" s="476"/>
      <c r="G217" s="476"/>
      <c r="H217" s="476"/>
      <c r="I217" s="476"/>
      <c r="J217" s="476"/>
      <c r="K217" s="476"/>
      <c r="L217" s="476"/>
      <c r="M217" s="476"/>
      <c r="N217" s="476"/>
      <c r="O217" s="476"/>
      <c r="P217" s="476"/>
      <c r="Q217" s="476"/>
      <c r="R217" s="458">
        <f t="shared" si="157"/>
        <v>0</v>
      </c>
      <c r="S217" s="476"/>
      <c r="T217" s="476"/>
      <c r="U217" s="458">
        <f t="shared" si="158"/>
        <v>0</v>
      </c>
      <c r="V217" s="476"/>
      <c r="W217" s="476"/>
      <c r="X217" s="476"/>
      <c r="Y217" s="476"/>
      <c r="Z217" s="476"/>
      <c r="AA217" s="476"/>
      <c r="AB217" s="476"/>
      <c r="AC217" s="476"/>
      <c r="AD217" s="476"/>
      <c r="AE217" s="476"/>
      <c r="AF217" s="476"/>
      <c r="AG217" s="476"/>
      <c r="AH217" s="476"/>
      <c r="AI217" s="476"/>
      <c r="AJ217" s="458">
        <f t="shared" si="159"/>
        <v>0</v>
      </c>
      <c r="AK217" s="476"/>
      <c r="AL217" s="476"/>
      <c r="AM217" s="499">
        <f t="shared" si="160"/>
        <v>0</v>
      </c>
      <c r="AN217" s="470"/>
      <c r="AO217" s="470"/>
      <c r="AP217" s="470"/>
      <c r="AQ217" s="72">
        <f t="shared" si="161"/>
        <v>0</v>
      </c>
    </row>
    <row r="218" s="448" customFormat="1" ht="14" customHeight="1" spans="1:43">
      <c r="A218" s="500"/>
      <c r="B218" s="470"/>
      <c r="C218" s="473" t="s">
        <v>360</v>
      </c>
      <c r="D218" s="474"/>
      <c r="E218" s="475">
        <f t="shared" si="156"/>
        <v>0</v>
      </c>
      <c r="F218" s="476"/>
      <c r="G218" s="476"/>
      <c r="H218" s="476"/>
      <c r="I218" s="476"/>
      <c r="J218" s="476"/>
      <c r="K218" s="476"/>
      <c r="L218" s="476"/>
      <c r="M218" s="476"/>
      <c r="N218" s="476"/>
      <c r="O218" s="476"/>
      <c r="P218" s="476"/>
      <c r="Q218" s="476"/>
      <c r="R218" s="458">
        <f t="shared" si="157"/>
        <v>0</v>
      </c>
      <c r="S218" s="476"/>
      <c r="T218" s="476"/>
      <c r="U218" s="458">
        <f t="shared" si="158"/>
        <v>0</v>
      </c>
      <c r="V218" s="476"/>
      <c r="W218" s="476"/>
      <c r="X218" s="476"/>
      <c r="Y218" s="476"/>
      <c r="Z218" s="476"/>
      <c r="AA218" s="476"/>
      <c r="AB218" s="476"/>
      <c r="AC218" s="476"/>
      <c r="AD218" s="476"/>
      <c r="AE218" s="476"/>
      <c r="AF218" s="476"/>
      <c r="AG218" s="476"/>
      <c r="AH218" s="476"/>
      <c r="AI218" s="476"/>
      <c r="AJ218" s="458">
        <f t="shared" si="159"/>
        <v>0</v>
      </c>
      <c r="AK218" s="476"/>
      <c r="AL218" s="476"/>
      <c r="AM218" s="499">
        <f t="shared" si="160"/>
        <v>0</v>
      </c>
      <c r="AN218" s="470"/>
      <c r="AO218" s="470"/>
      <c r="AP218" s="470"/>
      <c r="AQ218" s="72">
        <f t="shared" si="161"/>
        <v>0</v>
      </c>
    </row>
    <row r="219" s="448" customFormat="1" ht="14" customHeight="1" spans="1:43">
      <c r="A219" s="500"/>
      <c r="B219" s="470"/>
      <c r="C219" s="473" t="s">
        <v>361</v>
      </c>
      <c r="D219" s="474"/>
      <c r="E219" s="475">
        <f t="shared" si="156"/>
        <v>0</v>
      </c>
      <c r="F219" s="476"/>
      <c r="G219" s="476"/>
      <c r="H219" s="476"/>
      <c r="I219" s="476"/>
      <c r="J219" s="476"/>
      <c r="K219" s="476"/>
      <c r="L219" s="476"/>
      <c r="M219" s="476"/>
      <c r="N219" s="476"/>
      <c r="O219" s="476"/>
      <c r="P219" s="476"/>
      <c r="Q219" s="476"/>
      <c r="R219" s="458">
        <f t="shared" si="157"/>
        <v>0</v>
      </c>
      <c r="S219" s="476"/>
      <c r="T219" s="476"/>
      <c r="U219" s="458">
        <f t="shared" si="158"/>
        <v>0</v>
      </c>
      <c r="V219" s="476"/>
      <c r="W219" s="476"/>
      <c r="X219" s="476"/>
      <c r="Y219" s="476"/>
      <c r="Z219" s="476"/>
      <c r="AA219" s="476"/>
      <c r="AB219" s="476"/>
      <c r="AC219" s="476"/>
      <c r="AD219" s="476"/>
      <c r="AE219" s="476"/>
      <c r="AF219" s="476"/>
      <c r="AG219" s="476"/>
      <c r="AH219" s="476"/>
      <c r="AI219" s="476"/>
      <c r="AJ219" s="458">
        <f t="shared" si="159"/>
        <v>0</v>
      </c>
      <c r="AK219" s="476"/>
      <c r="AL219" s="476"/>
      <c r="AM219" s="499">
        <f t="shared" si="160"/>
        <v>0</v>
      </c>
      <c r="AN219" s="470"/>
      <c r="AO219" s="470"/>
      <c r="AP219" s="470"/>
      <c r="AQ219" s="72">
        <f t="shared" si="161"/>
        <v>0</v>
      </c>
    </row>
    <row r="220" s="448" customFormat="1" ht="14" customHeight="1" spans="1:43">
      <c r="A220" s="500"/>
      <c r="B220" s="470"/>
      <c r="C220" s="473" t="s">
        <v>362</v>
      </c>
      <c r="D220" s="474"/>
      <c r="E220" s="475">
        <f t="shared" si="156"/>
        <v>0</v>
      </c>
      <c r="F220" s="476"/>
      <c r="G220" s="476"/>
      <c r="H220" s="476"/>
      <c r="I220" s="476"/>
      <c r="J220" s="476"/>
      <c r="K220" s="476"/>
      <c r="L220" s="476"/>
      <c r="M220" s="476"/>
      <c r="N220" s="476"/>
      <c r="O220" s="476"/>
      <c r="P220" s="476"/>
      <c r="Q220" s="476"/>
      <c r="R220" s="458">
        <f t="shared" si="157"/>
        <v>0</v>
      </c>
      <c r="S220" s="476"/>
      <c r="T220" s="476"/>
      <c r="U220" s="458">
        <f t="shared" si="158"/>
        <v>0</v>
      </c>
      <c r="V220" s="476"/>
      <c r="W220" s="476"/>
      <c r="X220" s="476"/>
      <c r="Y220" s="476"/>
      <c r="Z220" s="476"/>
      <c r="AA220" s="476"/>
      <c r="AB220" s="476"/>
      <c r="AC220" s="476"/>
      <c r="AD220" s="476"/>
      <c r="AE220" s="476"/>
      <c r="AF220" s="476"/>
      <c r="AG220" s="476"/>
      <c r="AH220" s="476"/>
      <c r="AI220" s="476"/>
      <c r="AJ220" s="458">
        <f t="shared" si="159"/>
        <v>0</v>
      </c>
      <c r="AK220" s="476"/>
      <c r="AL220" s="476"/>
      <c r="AM220" s="499">
        <f t="shared" si="160"/>
        <v>0</v>
      </c>
      <c r="AN220" s="470"/>
      <c r="AO220" s="470"/>
      <c r="AP220" s="470"/>
      <c r="AQ220" s="72">
        <f t="shared" si="161"/>
        <v>0</v>
      </c>
    </row>
    <row r="221" s="448" customFormat="1" ht="14" customHeight="1" spans="1:43">
      <c r="A221" s="500"/>
      <c r="B221" s="470"/>
      <c r="C221" s="473" t="s">
        <v>363</v>
      </c>
      <c r="D221" s="474"/>
      <c r="E221" s="475">
        <f t="shared" si="156"/>
        <v>0</v>
      </c>
      <c r="F221" s="476"/>
      <c r="G221" s="476"/>
      <c r="H221" s="476"/>
      <c r="I221" s="476"/>
      <c r="J221" s="476"/>
      <c r="K221" s="476"/>
      <c r="L221" s="476"/>
      <c r="M221" s="476"/>
      <c r="N221" s="476"/>
      <c r="O221" s="476"/>
      <c r="P221" s="476"/>
      <c r="Q221" s="476"/>
      <c r="R221" s="458">
        <f t="shared" si="157"/>
        <v>0</v>
      </c>
      <c r="S221" s="476"/>
      <c r="T221" s="476"/>
      <c r="U221" s="458">
        <f t="shared" si="158"/>
        <v>0</v>
      </c>
      <c r="V221" s="476"/>
      <c r="W221" s="476"/>
      <c r="X221" s="476"/>
      <c r="Y221" s="476"/>
      <c r="Z221" s="476"/>
      <c r="AA221" s="476"/>
      <c r="AB221" s="476"/>
      <c r="AC221" s="476"/>
      <c r="AD221" s="476"/>
      <c r="AE221" s="476"/>
      <c r="AF221" s="476"/>
      <c r="AG221" s="476"/>
      <c r="AH221" s="476"/>
      <c r="AI221" s="476"/>
      <c r="AJ221" s="458">
        <f t="shared" si="159"/>
        <v>0</v>
      </c>
      <c r="AK221" s="476"/>
      <c r="AL221" s="476"/>
      <c r="AM221" s="499">
        <f t="shared" si="160"/>
        <v>0</v>
      </c>
      <c r="AN221" s="470"/>
      <c r="AO221" s="470"/>
      <c r="AP221" s="470"/>
      <c r="AQ221" s="72">
        <f t="shared" si="161"/>
        <v>0</v>
      </c>
    </row>
    <row r="222" s="448" customFormat="1" ht="14" customHeight="1" spans="1:43">
      <c r="A222" s="500"/>
      <c r="B222" s="470"/>
      <c r="C222" s="473" t="s">
        <v>168</v>
      </c>
      <c r="D222" s="474"/>
      <c r="E222" s="475">
        <f t="shared" si="156"/>
        <v>0</v>
      </c>
      <c r="F222" s="476"/>
      <c r="G222" s="476"/>
      <c r="H222" s="476"/>
      <c r="I222" s="476"/>
      <c r="J222" s="476"/>
      <c r="K222" s="476"/>
      <c r="L222" s="476"/>
      <c r="M222" s="476"/>
      <c r="N222" s="476"/>
      <c r="O222" s="476"/>
      <c r="P222" s="476"/>
      <c r="Q222" s="476"/>
      <c r="R222" s="458">
        <f t="shared" si="157"/>
        <v>0</v>
      </c>
      <c r="S222" s="476"/>
      <c r="T222" s="476"/>
      <c r="U222" s="458">
        <f t="shared" si="158"/>
        <v>0</v>
      </c>
      <c r="V222" s="476"/>
      <c r="W222" s="476"/>
      <c r="X222" s="476"/>
      <c r="Y222" s="476"/>
      <c r="Z222" s="476"/>
      <c r="AA222" s="476"/>
      <c r="AB222" s="476"/>
      <c r="AC222" s="476"/>
      <c r="AD222" s="476"/>
      <c r="AE222" s="476"/>
      <c r="AF222" s="476"/>
      <c r="AG222" s="476"/>
      <c r="AH222" s="476"/>
      <c r="AI222" s="476"/>
      <c r="AJ222" s="458">
        <f t="shared" si="159"/>
        <v>0</v>
      </c>
      <c r="AK222" s="476"/>
      <c r="AL222" s="476"/>
      <c r="AM222" s="499">
        <f t="shared" si="160"/>
        <v>0</v>
      </c>
      <c r="AN222" s="470"/>
      <c r="AO222" s="470"/>
      <c r="AP222" s="470"/>
      <c r="AQ222" s="72">
        <f t="shared" si="161"/>
        <v>0</v>
      </c>
    </row>
    <row r="223" s="448" customFormat="1" ht="14" customHeight="1" spans="1:43">
      <c r="A223" s="500"/>
      <c r="B223" s="470"/>
      <c r="C223" s="473" t="s">
        <v>364</v>
      </c>
      <c r="D223" s="474"/>
      <c r="E223" s="475">
        <f t="shared" si="156"/>
        <v>86.12</v>
      </c>
      <c r="F223" s="476"/>
      <c r="G223" s="476"/>
      <c r="H223" s="476"/>
      <c r="I223" s="476"/>
      <c r="J223" s="476"/>
      <c r="K223" s="476"/>
      <c r="L223" s="476"/>
      <c r="M223" s="476"/>
      <c r="N223" s="476"/>
      <c r="O223" s="476"/>
      <c r="P223" s="476"/>
      <c r="Q223" s="476"/>
      <c r="R223" s="458">
        <f t="shared" si="157"/>
        <v>0</v>
      </c>
      <c r="S223" s="476"/>
      <c r="T223" s="476"/>
      <c r="U223" s="458">
        <f t="shared" si="158"/>
        <v>0</v>
      </c>
      <c r="V223" s="476"/>
      <c r="W223" s="476"/>
      <c r="X223" s="476"/>
      <c r="Y223" s="476">
        <v>85</v>
      </c>
      <c r="Z223" s="476"/>
      <c r="AA223" s="476"/>
      <c r="AB223" s="476"/>
      <c r="AC223" s="476"/>
      <c r="AD223" s="476"/>
      <c r="AE223" s="476"/>
      <c r="AF223" s="476"/>
      <c r="AG223" s="476"/>
      <c r="AH223" s="476"/>
      <c r="AI223" s="476"/>
      <c r="AJ223" s="458">
        <f t="shared" si="159"/>
        <v>85</v>
      </c>
      <c r="AK223" s="476"/>
      <c r="AL223" s="476">
        <v>1.12</v>
      </c>
      <c r="AM223" s="499">
        <f t="shared" si="160"/>
        <v>86.12</v>
      </c>
      <c r="AN223" s="470"/>
      <c r="AO223" s="470">
        <v>6</v>
      </c>
      <c r="AP223" s="470"/>
      <c r="AQ223" s="72">
        <f t="shared" si="161"/>
        <v>92.12</v>
      </c>
    </row>
    <row r="224" s="448" customFormat="1" ht="14" customHeight="1" spans="1:43">
      <c r="A224" s="500"/>
      <c r="B224" s="470"/>
      <c r="C224" s="477" t="s">
        <v>365</v>
      </c>
      <c r="D224" s="474">
        <f t="shared" ref="D224:AQ224" si="162">SUM(D225:D226)</f>
        <v>0</v>
      </c>
      <c r="E224" s="474">
        <f t="shared" si="162"/>
        <v>202.44</v>
      </c>
      <c r="F224" s="474">
        <f t="shared" si="162"/>
        <v>46.73</v>
      </c>
      <c r="G224" s="474">
        <f t="shared" si="162"/>
        <v>0</v>
      </c>
      <c r="H224" s="474">
        <f t="shared" si="162"/>
        <v>0</v>
      </c>
      <c r="I224" s="474">
        <f t="shared" si="162"/>
        <v>0</v>
      </c>
      <c r="J224" s="474">
        <f t="shared" si="162"/>
        <v>2.99</v>
      </c>
      <c r="K224" s="474">
        <f t="shared" si="162"/>
        <v>0.25</v>
      </c>
      <c r="L224" s="474">
        <f t="shared" si="162"/>
        <v>0.2</v>
      </c>
      <c r="M224" s="474">
        <f t="shared" si="162"/>
        <v>0</v>
      </c>
      <c r="N224" s="474">
        <f t="shared" si="162"/>
        <v>0</v>
      </c>
      <c r="O224" s="474">
        <f t="shared" si="162"/>
        <v>0</v>
      </c>
      <c r="P224" s="474">
        <f t="shared" si="162"/>
        <v>0</v>
      </c>
      <c r="Q224" s="474">
        <f t="shared" si="162"/>
        <v>0</v>
      </c>
      <c r="R224" s="474">
        <f t="shared" si="162"/>
        <v>50.17</v>
      </c>
      <c r="S224" s="474">
        <f t="shared" si="162"/>
        <v>16.65</v>
      </c>
      <c r="T224" s="474">
        <f t="shared" si="162"/>
        <v>5</v>
      </c>
      <c r="U224" s="474">
        <f t="shared" si="162"/>
        <v>21.65</v>
      </c>
      <c r="V224" s="474">
        <f t="shared" si="162"/>
        <v>0</v>
      </c>
      <c r="W224" s="474">
        <f t="shared" si="162"/>
        <v>16.62</v>
      </c>
      <c r="X224" s="474">
        <f t="shared" si="162"/>
        <v>0</v>
      </c>
      <c r="Y224" s="474">
        <f t="shared" si="162"/>
        <v>114</v>
      </c>
      <c r="Z224" s="474">
        <f t="shared" si="162"/>
        <v>0</v>
      </c>
      <c r="AA224" s="474">
        <f t="shared" si="162"/>
        <v>0</v>
      </c>
      <c r="AB224" s="474">
        <f t="shared" si="162"/>
        <v>0</v>
      </c>
      <c r="AC224" s="474">
        <f t="shared" si="162"/>
        <v>0</v>
      </c>
      <c r="AD224" s="474">
        <f t="shared" si="162"/>
        <v>0</v>
      </c>
      <c r="AE224" s="474">
        <f t="shared" si="162"/>
        <v>0</v>
      </c>
      <c r="AF224" s="474">
        <f t="shared" si="162"/>
        <v>0</v>
      </c>
      <c r="AG224" s="474">
        <f t="shared" si="162"/>
        <v>0</v>
      </c>
      <c r="AH224" s="474">
        <f t="shared" si="162"/>
        <v>0</v>
      </c>
      <c r="AI224" s="474">
        <f t="shared" si="162"/>
        <v>0</v>
      </c>
      <c r="AJ224" s="474">
        <f t="shared" si="162"/>
        <v>130.62</v>
      </c>
      <c r="AK224" s="474">
        <f t="shared" si="162"/>
        <v>0</v>
      </c>
      <c r="AL224" s="474">
        <f t="shared" si="162"/>
        <v>0</v>
      </c>
      <c r="AM224" s="498">
        <f t="shared" si="162"/>
        <v>202.44</v>
      </c>
      <c r="AN224" s="474">
        <f t="shared" si="162"/>
        <v>0</v>
      </c>
      <c r="AO224" s="474">
        <f t="shared" si="162"/>
        <v>0</v>
      </c>
      <c r="AP224" s="474">
        <f t="shared" si="162"/>
        <v>0</v>
      </c>
      <c r="AQ224" s="474">
        <f t="shared" si="162"/>
        <v>202.44</v>
      </c>
    </row>
    <row r="225" s="448" customFormat="1" ht="14" customHeight="1" spans="1:43">
      <c r="A225" s="500"/>
      <c r="B225" s="470"/>
      <c r="C225" s="477" t="s">
        <v>366</v>
      </c>
      <c r="D225" s="474"/>
      <c r="E225" s="475">
        <f t="shared" ref="E225:E229" si="163">R225+U225+V225+AJ225+AL225</f>
        <v>0</v>
      </c>
      <c r="F225" s="476"/>
      <c r="G225" s="476"/>
      <c r="H225" s="476"/>
      <c r="I225" s="476"/>
      <c r="J225" s="476"/>
      <c r="K225" s="476"/>
      <c r="L225" s="476"/>
      <c r="M225" s="476"/>
      <c r="N225" s="476"/>
      <c r="O225" s="476"/>
      <c r="P225" s="476"/>
      <c r="Q225" s="476"/>
      <c r="R225" s="458">
        <f t="shared" ref="R225:R229" si="164">SUM(F225:Q225)</f>
        <v>0</v>
      </c>
      <c r="S225" s="476"/>
      <c r="T225" s="476"/>
      <c r="U225" s="458">
        <f t="shared" ref="U225:U229" si="165">SUM(S225:T225)</f>
        <v>0</v>
      </c>
      <c r="V225" s="476"/>
      <c r="W225" s="476"/>
      <c r="X225" s="476"/>
      <c r="Y225" s="476"/>
      <c r="Z225" s="476"/>
      <c r="AA225" s="476"/>
      <c r="AB225" s="476"/>
      <c r="AC225" s="476"/>
      <c r="AD225" s="476"/>
      <c r="AE225" s="476"/>
      <c r="AF225" s="476"/>
      <c r="AG225" s="476"/>
      <c r="AH225" s="476"/>
      <c r="AI225" s="476"/>
      <c r="AJ225" s="458">
        <f t="shared" ref="AJ225:AJ229" si="166">SUM(W225:AI225)</f>
        <v>0</v>
      </c>
      <c r="AK225" s="476"/>
      <c r="AL225" s="476"/>
      <c r="AM225" s="499">
        <f t="shared" ref="AM225:AM229" si="167">R225+U225+V225+AJ225+AL225</f>
        <v>0</v>
      </c>
      <c r="AN225" s="470"/>
      <c r="AO225" s="470"/>
      <c r="AP225" s="470"/>
      <c r="AQ225" s="72">
        <f t="shared" ref="AQ225:AQ229" si="168">AM225+AN225+AO225+AP225</f>
        <v>0</v>
      </c>
    </row>
    <row r="226" s="448" customFormat="1" ht="14" customHeight="1" spans="1:43">
      <c r="A226" s="500"/>
      <c r="B226" s="470"/>
      <c r="C226" s="477" t="s">
        <v>367</v>
      </c>
      <c r="D226" s="474"/>
      <c r="E226" s="475">
        <f t="shared" si="163"/>
        <v>202.44</v>
      </c>
      <c r="F226" s="476">
        <v>46.73</v>
      </c>
      <c r="G226" s="476"/>
      <c r="H226" s="476"/>
      <c r="I226" s="476"/>
      <c r="J226" s="476">
        <v>2.99</v>
      </c>
      <c r="K226" s="476">
        <v>0.25</v>
      </c>
      <c r="L226" s="476">
        <v>0.2</v>
      </c>
      <c r="M226" s="476"/>
      <c r="N226" s="476"/>
      <c r="O226" s="476"/>
      <c r="P226" s="476"/>
      <c r="Q226" s="476"/>
      <c r="R226" s="458">
        <f t="shared" si="164"/>
        <v>50.17</v>
      </c>
      <c r="S226" s="476">
        <v>16.65</v>
      </c>
      <c r="T226" s="476">
        <v>5</v>
      </c>
      <c r="U226" s="458">
        <f t="shared" si="165"/>
        <v>21.65</v>
      </c>
      <c r="V226" s="476"/>
      <c r="W226" s="476">
        <v>16.62</v>
      </c>
      <c r="X226" s="476"/>
      <c r="Y226" s="476">
        <v>114</v>
      </c>
      <c r="Z226" s="476"/>
      <c r="AA226" s="476"/>
      <c r="AB226" s="476"/>
      <c r="AC226" s="476"/>
      <c r="AD226" s="476"/>
      <c r="AE226" s="476"/>
      <c r="AF226" s="476"/>
      <c r="AG226" s="476"/>
      <c r="AH226" s="476"/>
      <c r="AI226" s="476"/>
      <c r="AJ226" s="458">
        <f t="shared" si="166"/>
        <v>130.62</v>
      </c>
      <c r="AK226" s="476"/>
      <c r="AL226" s="476"/>
      <c r="AM226" s="499">
        <f t="shared" si="167"/>
        <v>202.44</v>
      </c>
      <c r="AN226" s="470"/>
      <c r="AO226" s="470"/>
      <c r="AP226" s="470"/>
      <c r="AQ226" s="72">
        <f t="shared" si="168"/>
        <v>202.44</v>
      </c>
    </row>
    <row r="227" s="448" customFormat="1" ht="14" customHeight="1" spans="1:43">
      <c r="A227" s="500"/>
      <c r="B227" s="470"/>
      <c r="C227" s="471" t="s">
        <v>368</v>
      </c>
      <c r="D227" s="474">
        <f t="shared" ref="D227:AQ227" si="169">SUM(D228:D229)</f>
        <v>0</v>
      </c>
      <c r="E227" s="474">
        <f t="shared" si="169"/>
        <v>0</v>
      </c>
      <c r="F227" s="474">
        <f t="shared" si="169"/>
        <v>0</v>
      </c>
      <c r="G227" s="474">
        <f t="shared" si="169"/>
        <v>0</v>
      </c>
      <c r="H227" s="474">
        <f t="shared" si="169"/>
        <v>0</v>
      </c>
      <c r="I227" s="474">
        <f t="shared" si="169"/>
        <v>0</v>
      </c>
      <c r="J227" s="474">
        <f t="shared" si="169"/>
        <v>0</v>
      </c>
      <c r="K227" s="474">
        <f t="shared" si="169"/>
        <v>0</v>
      </c>
      <c r="L227" s="474">
        <f t="shared" si="169"/>
        <v>0</v>
      </c>
      <c r="M227" s="474">
        <f t="shared" si="169"/>
        <v>0</v>
      </c>
      <c r="N227" s="474">
        <f t="shared" si="169"/>
        <v>0</v>
      </c>
      <c r="O227" s="474">
        <f t="shared" si="169"/>
        <v>0</v>
      </c>
      <c r="P227" s="474">
        <f t="shared" si="169"/>
        <v>0</v>
      </c>
      <c r="Q227" s="474">
        <f t="shared" si="169"/>
        <v>0</v>
      </c>
      <c r="R227" s="474">
        <f t="shared" si="169"/>
        <v>0</v>
      </c>
      <c r="S227" s="474">
        <f t="shared" si="169"/>
        <v>0</v>
      </c>
      <c r="T227" s="474">
        <f t="shared" si="169"/>
        <v>0</v>
      </c>
      <c r="U227" s="474">
        <f t="shared" si="169"/>
        <v>0</v>
      </c>
      <c r="V227" s="474">
        <f t="shared" si="169"/>
        <v>0</v>
      </c>
      <c r="W227" s="474">
        <f t="shared" si="169"/>
        <v>0</v>
      </c>
      <c r="X227" s="474">
        <f t="shared" si="169"/>
        <v>0</v>
      </c>
      <c r="Y227" s="474">
        <f t="shared" si="169"/>
        <v>0</v>
      </c>
      <c r="Z227" s="474">
        <f t="shared" si="169"/>
        <v>0</v>
      </c>
      <c r="AA227" s="474">
        <f t="shared" si="169"/>
        <v>0</v>
      </c>
      <c r="AB227" s="474">
        <f t="shared" si="169"/>
        <v>0</v>
      </c>
      <c r="AC227" s="474">
        <f t="shared" si="169"/>
        <v>0</v>
      </c>
      <c r="AD227" s="474">
        <f t="shared" si="169"/>
        <v>0</v>
      </c>
      <c r="AE227" s="474">
        <f t="shared" si="169"/>
        <v>0</v>
      </c>
      <c r="AF227" s="474">
        <f t="shared" si="169"/>
        <v>0</v>
      </c>
      <c r="AG227" s="474">
        <f t="shared" si="169"/>
        <v>0</v>
      </c>
      <c r="AH227" s="474">
        <f t="shared" si="169"/>
        <v>0</v>
      </c>
      <c r="AI227" s="474">
        <f t="shared" si="169"/>
        <v>0</v>
      </c>
      <c r="AJ227" s="474">
        <f t="shared" si="169"/>
        <v>0</v>
      </c>
      <c r="AK227" s="474">
        <f t="shared" si="169"/>
        <v>0</v>
      </c>
      <c r="AL227" s="474">
        <f t="shared" si="169"/>
        <v>0</v>
      </c>
      <c r="AM227" s="498">
        <f t="shared" si="169"/>
        <v>0</v>
      </c>
      <c r="AN227" s="474">
        <f t="shared" si="169"/>
        <v>0</v>
      </c>
      <c r="AO227" s="474">
        <f t="shared" si="169"/>
        <v>0</v>
      </c>
      <c r="AP227" s="474">
        <f t="shared" si="169"/>
        <v>0</v>
      </c>
      <c r="AQ227" s="474">
        <f t="shared" si="169"/>
        <v>0</v>
      </c>
    </row>
    <row r="228" s="448" customFormat="1" ht="14" customHeight="1" spans="1:43">
      <c r="A228" s="500"/>
      <c r="B228" s="470"/>
      <c r="C228" s="473" t="s">
        <v>369</v>
      </c>
      <c r="D228" s="474"/>
      <c r="E228" s="475">
        <f t="shared" si="163"/>
        <v>0</v>
      </c>
      <c r="F228" s="476"/>
      <c r="G228" s="476"/>
      <c r="H228" s="476"/>
      <c r="I228" s="476"/>
      <c r="J228" s="476"/>
      <c r="K228" s="476"/>
      <c r="L228" s="476"/>
      <c r="M228" s="476"/>
      <c r="N228" s="476"/>
      <c r="O228" s="476"/>
      <c r="P228" s="476"/>
      <c r="Q228" s="476"/>
      <c r="R228" s="458">
        <f t="shared" si="164"/>
        <v>0</v>
      </c>
      <c r="S228" s="476"/>
      <c r="T228" s="476"/>
      <c r="U228" s="458">
        <f t="shared" si="165"/>
        <v>0</v>
      </c>
      <c r="V228" s="476"/>
      <c r="W228" s="476"/>
      <c r="X228" s="476"/>
      <c r="Y228" s="476"/>
      <c r="Z228" s="476"/>
      <c r="AA228" s="476"/>
      <c r="AB228" s="476"/>
      <c r="AC228" s="476"/>
      <c r="AD228" s="476"/>
      <c r="AE228" s="476"/>
      <c r="AF228" s="476"/>
      <c r="AG228" s="476"/>
      <c r="AH228" s="476"/>
      <c r="AI228" s="476"/>
      <c r="AJ228" s="458">
        <f t="shared" si="166"/>
        <v>0</v>
      </c>
      <c r="AK228" s="476"/>
      <c r="AL228" s="476"/>
      <c r="AM228" s="499">
        <f t="shared" si="167"/>
        <v>0</v>
      </c>
      <c r="AN228" s="470"/>
      <c r="AO228" s="470"/>
      <c r="AP228" s="470"/>
      <c r="AQ228" s="72">
        <f t="shared" si="168"/>
        <v>0</v>
      </c>
    </row>
    <row r="229" s="448" customFormat="1" ht="14" customHeight="1" spans="1:43">
      <c r="A229" s="500"/>
      <c r="B229" s="470"/>
      <c r="C229" s="473" t="s">
        <v>370</v>
      </c>
      <c r="D229" s="474"/>
      <c r="E229" s="475">
        <f t="shared" si="163"/>
        <v>0</v>
      </c>
      <c r="F229" s="476"/>
      <c r="G229" s="476"/>
      <c r="H229" s="476"/>
      <c r="I229" s="476"/>
      <c r="J229" s="476"/>
      <c r="K229" s="476"/>
      <c r="L229" s="476"/>
      <c r="M229" s="476"/>
      <c r="N229" s="476"/>
      <c r="O229" s="476"/>
      <c r="P229" s="476"/>
      <c r="Q229" s="476"/>
      <c r="R229" s="458">
        <f t="shared" si="164"/>
        <v>0</v>
      </c>
      <c r="S229" s="476"/>
      <c r="T229" s="476"/>
      <c r="U229" s="458">
        <f t="shared" si="165"/>
        <v>0</v>
      </c>
      <c r="V229" s="476"/>
      <c r="W229" s="476"/>
      <c r="X229" s="476"/>
      <c r="Y229" s="476"/>
      <c r="Z229" s="476"/>
      <c r="AA229" s="476"/>
      <c r="AB229" s="476"/>
      <c r="AC229" s="476"/>
      <c r="AD229" s="476"/>
      <c r="AE229" s="476"/>
      <c r="AF229" s="476"/>
      <c r="AG229" s="476"/>
      <c r="AH229" s="476"/>
      <c r="AI229" s="476"/>
      <c r="AJ229" s="458">
        <f t="shared" si="166"/>
        <v>0</v>
      </c>
      <c r="AK229" s="476"/>
      <c r="AL229" s="476"/>
      <c r="AM229" s="499">
        <f t="shared" si="167"/>
        <v>0</v>
      </c>
      <c r="AN229" s="470"/>
      <c r="AO229" s="470"/>
      <c r="AP229" s="470"/>
      <c r="AQ229" s="72">
        <f t="shared" si="168"/>
        <v>0</v>
      </c>
    </row>
    <row r="230" s="448" customFormat="1" ht="14" customHeight="1" spans="1:43">
      <c r="A230" s="500"/>
      <c r="B230" s="470"/>
      <c r="C230" s="471" t="s">
        <v>371</v>
      </c>
      <c r="D230" s="474">
        <f t="shared" ref="D230:AQ230" si="170">D231+D241</f>
        <v>0</v>
      </c>
      <c r="E230" s="474">
        <f t="shared" si="170"/>
        <v>0</v>
      </c>
      <c r="F230" s="474">
        <f t="shared" si="170"/>
        <v>0</v>
      </c>
      <c r="G230" s="474">
        <f t="shared" si="170"/>
        <v>0</v>
      </c>
      <c r="H230" s="474">
        <f t="shared" si="170"/>
        <v>0</v>
      </c>
      <c r="I230" s="474">
        <f t="shared" si="170"/>
        <v>0</v>
      </c>
      <c r="J230" s="474">
        <f t="shared" si="170"/>
        <v>0</v>
      </c>
      <c r="K230" s="474">
        <f t="shared" si="170"/>
        <v>0</v>
      </c>
      <c r="L230" s="474">
        <f t="shared" si="170"/>
        <v>0</v>
      </c>
      <c r="M230" s="474">
        <f t="shared" si="170"/>
        <v>0</v>
      </c>
      <c r="N230" s="474">
        <f t="shared" si="170"/>
        <v>0</v>
      </c>
      <c r="O230" s="474">
        <f t="shared" si="170"/>
        <v>0</v>
      </c>
      <c r="P230" s="474">
        <f t="shared" si="170"/>
        <v>0</v>
      </c>
      <c r="Q230" s="474">
        <f t="shared" si="170"/>
        <v>0</v>
      </c>
      <c r="R230" s="474">
        <f t="shared" si="170"/>
        <v>0</v>
      </c>
      <c r="S230" s="474">
        <f t="shared" si="170"/>
        <v>0</v>
      </c>
      <c r="T230" s="474">
        <f t="shared" si="170"/>
        <v>0</v>
      </c>
      <c r="U230" s="474">
        <f t="shared" si="170"/>
        <v>0</v>
      </c>
      <c r="V230" s="474">
        <f t="shared" si="170"/>
        <v>0</v>
      </c>
      <c r="W230" s="474">
        <f t="shared" si="170"/>
        <v>0</v>
      </c>
      <c r="X230" s="474">
        <f t="shared" si="170"/>
        <v>0</v>
      </c>
      <c r="Y230" s="474">
        <f t="shared" si="170"/>
        <v>0</v>
      </c>
      <c r="Z230" s="474">
        <f t="shared" si="170"/>
        <v>0</v>
      </c>
      <c r="AA230" s="474">
        <f t="shared" si="170"/>
        <v>0</v>
      </c>
      <c r="AB230" s="474">
        <f t="shared" si="170"/>
        <v>0</v>
      </c>
      <c r="AC230" s="474">
        <f t="shared" si="170"/>
        <v>0</v>
      </c>
      <c r="AD230" s="474">
        <f t="shared" si="170"/>
        <v>0</v>
      </c>
      <c r="AE230" s="474">
        <f t="shared" si="170"/>
        <v>0</v>
      </c>
      <c r="AF230" s="474">
        <f t="shared" si="170"/>
        <v>0</v>
      </c>
      <c r="AG230" s="474">
        <f t="shared" si="170"/>
        <v>0</v>
      </c>
      <c r="AH230" s="474">
        <f t="shared" si="170"/>
        <v>0</v>
      </c>
      <c r="AI230" s="474">
        <f t="shared" si="170"/>
        <v>0</v>
      </c>
      <c r="AJ230" s="474">
        <f t="shared" si="170"/>
        <v>0</v>
      </c>
      <c r="AK230" s="474">
        <f t="shared" si="170"/>
        <v>0</v>
      </c>
      <c r="AL230" s="474">
        <f t="shared" si="170"/>
        <v>0</v>
      </c>
      <c r="AM230" s="498">
        <f t="shared" si="170"/>
        <v>0</v>
      </c>
      <c r="AN230" s="474">
        <f t="shared" si="170"/>
        <v>0</v>
      </c>
      <c r="AO230" s="474">
        <f t="shared" si="170"/>
        <v>0</v>
      </c>
      <c r="AP230" s="474">
        <f t="shared" si="170"/>
        <v>0</v>
      </c>
      <c r="AQ230" s="474">
        <f t="shared" si="170"/>
        <v>0</v>
      </c>
    </row>
    <row r="231" s="448" customFormat="1" ht="14" customHeight="1" spans="1:43">
      <c r="A231" s="500"/>
      <c r="B231" s="470"/>
      <c r="C231" s="477" t="s">
        <v>372</v>
      </c>
      <c r="D231" s="474">
        <f t="shared" ref="D231:AQ231" si="171">SUM(D232:D240)</f>
        <v>0</v>
      </c>
      <c r="E231" s="474">
        <f t="shared" si="171"/>
        <v>0</v>
      </c>
      <c r="F231" s="474">
        <f t="shared" si="171"/>
        <v>0</v>
      </c>
      <c r="G231" s="474">
        <f t="shared" si="171"/>
        <v>0</v>
      </c>
      <c r="H231" s="474">
        <f t="shared" si="171"/>
        <v>0</v>
      </c>
      <c r="I231" s="474">
        <f t="shared" si="171"/>
        <v>0</v>
      </c>
      <c r="J231" s="474">
        <f t="shared" si="171"/>
        <v>0</v>
      </c>
      <c r="K231" s="474">
        <f t="shared" si="171"/>
        <v>0</v>
      </c>
      <c r="L231" s="474">
        <f t="shared" si="171"/>
        <v>0</v>
      </c>
      <c r="M231" s="474">
        <f t="shared" si="171"/>
        <v>0</v>
      </c>
      <c r="N231" s="474">
        <f t="shared" si="171"/>
        <v>0</v>
      </c>
      <c r="O231" s="474">
        <f t="shared" si="171"/>
        <v>0</v>
      </c>
      <c r="P231" s="474">
        <f t="shared" si="171"/>
        <v>0</v>
      </c>
      <c r="Q231" s="474">
        <f t="shared" si="171"/>
        <v>0</v>
      </c>
      <c r="R231" s="474">
        <f t="shared" si="171"/>
        <v>0</v>
      </c>
      <c r="S231" s="474">
        <f t="shared" si="171"/>
        <v>0</v>
      </c>
      <c r="T231" s="474">
        <f t="shared" si="171"/>
        <v>0</v>
      </c>
      <c r="U231" s="474">
        <f t="shared" si="171"/>
        <v>0</v>
      </c>
      <c r="V231" s="474">
        <f t="shared" si="171"/>
        <v>0</v>
      </c>
      <c r="W231" s="474">
        <f t="shared" si="171"/>
        <v>0</v>
      </c>
      <c r="X231" s="474">
        <f t="shared" si="171"/>
        <v>0</v>
      </c>
      <c r="Y231" s="474">
        <f t="shared" si="171"/>
        <v>0</v>
      </c>
      <c r="Z231" s="474">
        <f t="shared" si="171"/>
        <v>0</v>
      </c>
      <c r="AA231" s="474">
        <f t="shared" si="171"/>
        <v>0</v>
      </c>
      <c r="AB231" s="474">
        <f t="shared" si="171"/>
        <v>0</v>
      </c>
      <c r="AC231" s="474">
        <f t="shared" si="171"/>
        <v>0</v>
      </c>
      <c r="AD231" s="474">
        <f t="shared" si="171"/>
        <v>0</v>
      </c>
      <c r="AE231" s="474">
        <f t="shared" si="171"/>
        <v>0</v>
      </c>
      <c r="AF231" s="474">
        <f t="shared" si="171"/>
        <v>0</v>
      </c>
      <c r="AG231" s="474">
        <f t="shared" si="171"/>
        <v>0</v>
      </c>
      <c r="AH231" s="474">
        <f t="shared" si="171"/>
        <v>0</v>
      </c>
      <c r="AI231" s="474">
        <f t="shared" si="171"/>
        <v>0</v>
      </c>
      <c r="AJ231" s="474">
        <f t="shared" si="171"/>
        <v>0</v>
      </c>
      <c r="AK231" s="474">
        <f t="shared" si="171"/>
        <v>0</v>
      </c>
      <c r="AL231" s="474">
        <f t="shared" si="171"/>
        <v>0</v>
      </c>
      <c r="AM231" s="498">
        <f t="shared" si="171"/>
        <v>0</v>
      </c>
      <c r="AN231" s="474">
        <f t="shared" si="171"/>
        <v>0</v>
      </c>
      <c r="AO231" s="474">
        <f t="shared" si="171"/>
        <v>0</v>
      </c>
      <c r="AP231" s="474">
        <f t="shared" si="171"/>
        <v>0</v>
      </c>
      <c r="AQ231" s="474">
        <f t="shared" si="171"/>
        <v>0</v>
      </c>
    </row>
    <row r="232" s="448" customFormat="1" ht="14" customHeight="1" spans="1:43">
      <c r="A232" s="500"/>
      <c r="B232" s="470"/>
      <c r="C232" s="477" t="s">
        <v>373</v>
      </c>
      <c r="D232" s="474"/>
      <c r="E232" s="475">
        <f t="shared" ref="E232:E241" si="172">R232+U232+V232+AJ232+AL232</f>
        <v>0</v>
      </c>
      <c r="F232" s="476"/>
      <c r="G232" s="476"/>
      <c r="H232" s="476"/>
      <c r="I232" s="476"/>
      <c r="J232" s="476"/>
      <c r="K232" s="476"/>
      <c r="L232" s="476"/>
      <c r="M232" s="476"/>
      <c r="N232" s="476"/>
      <c r="O232" s="476"/>
      <c r="P232" s="476"/>
      <c r="Q232" s="476"/>
      <c r="R232" s="458">
        <f t="shared" ref="R232:R241" si="173">SUM(F232:Q232)</f>
        <v>0</v>
      </c>
      <c r="S232" s="476"/>
      <c r="T232" s="476"/>
      <c r="U232" s="458">
        <f t="shared" ref="U232:U241" si="174">SUM(S232:T232)</f>
        <v>0</v>
      </c>
      <c r="V232" s="476"/>
      <c r="W232" s="476"/>
      <c r="X232" s="476"/>
      <c r="Y232" s="476"/>
      <c r="Z232" s="476"/>
      <c r="AA232" s="476"/>
      <c r="AB232" s="476"/>
      <c r="AC232" s="476"/>
      <c r="AD232" s="476"/>
      <c r="AE232" s="476"/>
      <c r="AF232" s="476"/>
      <c r="AG232" s="476"/>
      <c r="AH232" s="476"/>
      <c r="AI232" s="476"/>
      <c r="AJ232" s="458">
        <f t="shared" ref="AJ232:AJ241" si="175">SUM(W232:AI232)</f>
        <v>0</v>
      </c>
      <c r="AK232" s="476"/>
      <c r="AL232" s="476"/>
      <c r="AM232" s="499">
        <f t="shared" ref="AM232:AM241" si="176">R232+U232+V232+AJ232+AL232</f>
        <v>0</v>
      </c>
      <c r="AN232" s="470"/>
      <c r="AO232" s="470"/>
      <c r="AP232" s="470"/>
      <c r="AQ232" s="72">
        <f t="shared" ref="AQ232:AQ241" si="177">AM232+AN232+AO232+AP232</f>
        <v>0</v>
      </c>
    </row>
    <row r="233" s="448" customFormat="1" ht="14" customHeight="1" spans="1:43">
      <c r="A233" s="500"/>
      <c r="B233" s="470"/>
      <c r="C233" s="473" t="s">
        <v>374</v>
      </c>
      <c r="D233" s="474"/>
      <c r="E233" s="475">
        <f t="shared" si="172"/>
        <v>0</v>
      </c>
      <c r="F233" s="476"/>
      <c r="G233" s="476"/>
      <c r="H233" s="476"/>
      <c r="I233" s="476"/>
      <c r="J233" s="476"/>
      <c r="K233" s="476"/>
      <c r="L233" s="476"/>
      <c r="M233" s="476"/>
      <c r="N233" s="476"/>
      <c r="O233" s="476"/>
      <c r="P233" s="476"/>
      <c r="Q233" s="476"/>
      <c r="R233" s="458">
        <f t="shared" si="173"/>
        <v>0</v>
      </c>
      <c r="S233" s="476"/>
      <c r="T233" s="476"/>
      <c r="U233" s="458">
        <f t="shared" si="174"/>
        <v>0</v>
      </c>
      <c r="V233" s="476"/>
      <c r="W233" s="476"/>
      <c r="X233" s="476"/>
      <c r="Y233" s="476"/>
      <c r="Z233" s="476"/>
      <c r="AA233" s="476"/>
      <c r="AB233" s="476"/>
      <c r="AC233" s="476"/>
      <c r="AD233" s="476"/>
      <c r="AE233" s="476"/>
      <c r="AF233" s="476"/>
      <c r="AG233" s="476"/>
      <c r="AH233" s="476"/>
      <c r="AI233" s="476"/>
      <c r="AJ233" s="458">
        <f t="shared" si="175"/>
        <v>0</v>
      </c>
      <c r="AK233" s="476"/>
      <c r="AL233" s="476"/>
      <c r="AM233" s="499">
        <f t="shared" si="176"/>
        <v>0</v>
      </c>
      <c r="AN233" s="470"/>
      <c r="AO233" s="470"/>
      <c r="AP233" s="470"/>
      <c r="AQ233" s="72">
        <f t="shared" si="177"/>
        <v>0</v>
      </c>
    </row>
    <row r="234" s="448" customFormat="1" ht="14" customHeight="1" spans="1:43">
      <c r="A234" s="500"/>
      <c r="B234" s="470"/>
      <c r="C234" s="473" t="s">
        <v>375</v>
      </c>
      <c r="D234" s="474"/>
      <c r="E234" s="475">
        <f t="shared" si="172"/>
        <v>0</v>
      </c>
      <c r="F234" s="476"/>
      <c r="G234" s="476"/>
      <c r="H234" s="476"/>
      <c r="I234" s="476"/>
      <c r="J234" s="476"/>
      <c r="K234" s="476"/>
      <c r="L234" s="476"/>
      <c r="M234" s="476"/>
      <c r="N234" s="476"/>
      <c r="O234" s="476"/>
      <c r="P234" s="476"/>
      <c r="Q234" s="476"/>
      <c r="R234" s="458">
        <f t="shared" si="173"/>
        <v>0</v>
      </c>
      <c r="S234" s="476"/>
      <c r="T234" s="476"/>
      <c r="U234" s="458">
        <f t="shared" si="174"/>
        <v>0</v>
      </c>
      <c r="V234" s="476"/>
      <c r="W234" s="476"/>
      <c r="X234" s="476"/>
      <c r="Y234" s="476"/>
      <c r="Z234" s="476"/>
      <c r="AA234" s="476"/>
      <c r="AB234" s="476"/>
      <c r="AC234" s="476"/>
      <c r="AD234" s="476"/>
      <c r="AE234" s="476"/>
      <c r="AF234" s="476"/>
      <c r="AG234" s="476"/>
      <c r="AH234" s="476"/>
      <c r="AI234" s="476"/>
      <c r="AJ234" s="458">
        <f t="shared" si="175"/>
        <v>0</v>
      </c>
      <c r="AK234" s="476"/>
      <c r="AL234" s="476"/>
      <c r="AM234" s="499">
        <f t="shared" si="176"/>
        <v>0</v>
      </c>
      <c r="AN234" s="470"/>
      <c r="AO234" s="470"/>
      <c r="AP234" s="470"/>
      <c r="AQ234" s="72">
        <f t="shared" si="177"/>
        <v>0</v>
      </c>
    </row>
    <row r="235" s="448" customFormat="1" ht="14" customHeight="1" spans="1:43">
      <c r="A235" s="500"/>
      <c r="B235" s="470"/>
      <c r="C235" s="473" t="s">
        <v>376</v>
      </c>
      <c r="D235" s="474"/>
      <c r="E235" s="475">
        <f t="shared" si="172"/>
        <v>0</v>
      </c>
      <c r="F235" s="476"/>
      <c r="G235" s="476"/>
      <c r="H235" s="476"/>
      <c r="I235" s="476"/>
      <c r="J235" s="476"/>
      <c r="K235" s="476"/>
      <c r="L235" s="476"/>
      <c r="M235" s="476"/>
      <c r="N235" s="476"/>
      <c r="O235" s="476"/>
      <c r="P235" s="476"/>
      <c r="Q235" s="476"/>
      <c r="R235" s="458">
        <f t="shared" si="173"/>
        <v>0</v>
      </c>
      <c r="S235" s="476"/>
      <c r="T235" s="476"/>
      <c r="U235" s="458">
        <f t="shared" si="174"/>
        <v>0</v>
      </c>
      <c r="V235" s="476"/>
      <c r="W235" s="476"/>
      <c r="X235" s="476"/>
      <c r="Y235" s="476"/>
      <c r="Z235" s="476"/>
      <c r="AA235" s="476"/>
      <c r="AB235" s="476"/>
      <c r="AC235" s="476"/>
      <c r="AD235" s="476"/>
      <c r="AE235" s="476"/>
      <c r="AF235" s="476"/>
      <c r="AG235" s="476"/>
      <c r="AH235" s="476"/>
      <c r="AI235" s="476"/>
      <c r="AJ235" s="458">
        <f t="shared" si="175"/>
        <v>0</v>
      </c>
      <c r="AK235" s="476"/>
      <c r="AL235" s="476"/>
      <c r="AM235" s="499">
        <f t="shared" si="176"/>
        <v>0</v>
      </c>
      <c r="AN235" s="470"/>
      <c r="AO235" s="470"/>
      <c r="AP235" s="470"/>
      <c r="AQ235" s="72">
        <f t="shared" si="177"/>
        <v>0</v>
      </c>
    </row>
    <row r="236" s="448" customFormat="1" ht="14" customHeight="1" spans="1:43">
      <c r="A236" s="500"/>
      <c r="B236" s="470"/>
      <c r="C236" s="477" t="s">
        <v>377</v>
      </c>
      <c r="D236" s="474"/>
      <c r="E236" s="475">
        <f t="shared" si="172"/>
        <v>0</v>
      </c>
      <c r="F236" s="476"/>
      <c r="G236" s="476"/>
      <c r="H236" s="476"/>
      <c r="I236" s="476"/>
      <c r="J236" s="476"/>
      <c r="K236" s="476"/>
      <c r="L236" s="476"/>
      <c r="M236" s="476"/>
      <c r="N236" s="476"/>
      <c r="O236" s="476"/>
      <c r="P236" s="476"/>
      <c r="Q236" s="476"/>
      <c r="R236" s="458">
        <f t="shared" si="173"/>
        <v>0</v>
      </c>
      <c r="S236" s="476"/>
      <c r="T236" s="476"/>
      <c r="U236" s="458">
        <f t="shared" si="174"/>
        <v>0</v>
      </c>
      <c r="V236" s="476"/>
      <c r="W236" s="476"/>
      <c r="X236" s="476"/>
      <c r="Y236" s="476"/>
      <c r="Z236" s="476"/>
      <c r="AA236" s="476"/>
      <c r="AB236" s="476"/>
      <c r="AC236" s="476"/>
      <c r="AD236" s="476"/>
      <c r="AE236" s="476"/>
      <c r="AF236" s="476"/>
      <c r="AG236" s="476"/>
      <c r="AH236" s="476"/>
      <c r="AI236" s="476"/>
      <c r="AJ236" s="458">
        <f t="shared" si="175"/>
        <v>0</v>
      </c>
      <c r="AK236" s="476"/>
      <c r="AL236" s="476"/>
      <c r="AM236" s="499">
        <f t="shared" si="176"/>
        <v>0</v>
      </c>
      <c r="AN236" s="470"/>
      <c r="AO236" s="470"/>
      <c r="AP236" s="470"/>
      <c r="AQ236" s="72">
        <f t="shared" si="177"/>
        <v>0</v>
      </c>
    </row>
    <row r="237" s="448" customFormat="1" ht="14" customHeight="1" spans="1:43">
      <c r="A237" s="500"/>
      <c r="B237" s="470"/>
      <c r="C237" s="477" t="s">
        <v>378</v>
      </c>
      <c r="D237" s="474"/>
      <c r="E237" s="475">
        <f t="shared" si="172"/>
        <v>0</v>
      </c>
      <c r="F237" s="476"/>
      <c r="G237" s="476"/>
      <c r="H237" s="476"/>
      <c r="I237" s="476"/>
      <c r="J237" s="476"/>
      <c r="K237" s="476"/>
      <c r="L237" s="476"/>
      <c r="M237" s="476"/>
      <c r="N237" s="476"/>
      <c r="O237" s="476"/>
      <c r="P237" s="476"/>
      <c r="Q237" s="476"/>
      <c r="R237" s="458">
        <f t="shared" si="173"/>
        <v>0</v>
      </c>
      <c r="S237" s="476"/>
      <c r="T237" s="476"/>
      <c r="U237" s="458">
        <f t="shared" si="174"/>
        <v>0</v>
      </c>
      <c r="V237" s="476"/>
      <c r="W237" s="476"/>
      <c r="X237" s="476"/>
      <c r="Y237" s="476"/>
      <c r="Z237" s="476"/>
      <c r="AA237" s="476"/>
      <c r="AB237" s="476"/>
      <c r="AC237" s="476"/>
      <c r="AD237" s="476"/>
      <c r="AE237" s="476"/>
      <c r="AF237" s="476"/>
      <c r="AG237" s="476"/>
      <c r="AH237" s="476"/>
      <c r="AI237" s="476"/>
      <c r="AJ237" s="458">
        <f t="shared" si="175"/>
        <v>0</v>
      </c>
      <c r="AK237" s="476"/>
      <c r="AL237" s="476"/>
      <c r="AM237" s="499">
        <f t="shared" si="176"/>
        <v>0</v>
      </c>
      <c r="AN237" s="470"/>
      <c r="AO237" s="470"/>
      <c r="AP237" s="470"/>
      <c r="AQ237" s="72">
        <f t="shared" si="177"/>
        <v>0</v>
      </c>
    </row>
    <row r="238" s="448" customFormat="1" ht="14" customHeight="1" spans="1:43">
      <c r="A238" s="500"/>
      <c r="B238" s="470"/>
      <c r="C238" s="477" t="s">
        <v>379</v>
      </c>
      <c r="D238" s="474"/>
      <c r="E238" s="475">
        <f t="shared" si="172"/>
        <v>0</v>
      </c>
      <c r="F238" s="476"/>
      <c r="G238" s="476"/>
      <c r="H238" s="476"/>
      <c r="I238" s="476"/>
      <c r="J238" s="476"/>
      <c r="K238" s="476"/>
      <c r="L238" s="476"/>
      <c r="M238" s="476"/>
      <c r="N238" s="476"/>
      <c r="O238" s="476"/>
      <c r="P238" s="476"/>
      <c r="Q238" s="476"/>
      <c r="R238" s="458">
        <f t="shared" si="173"/>
        <v>0</v>
      </c>
      <c r="S238" s="476"/>
      <c r="T238" s="476"/>
      <c r="U238" s="458">
        <f t="shared" si="174"/>
        <v>0</v>
      </c>
      <c r="V238" s="476"/>
      <c r="W238" s="476"/>
      <c r="X238" s="476"/>
      <c r="Y238" s="476"/>
      <c r="Z238" s="476"/>
      <c r="AA238" s="476"/>
      <c r="AB238" s="476"/>
      <c r="AC238" s="476"/>
      <c r="AD238" s="476"/>
      <c r="AE238" s="476"/>
      <c r="AF238" s="476"/>
      <c r="AG238" s="476"/>
      <c r="AH238" s="476"/>
      <c r="AI238" s="476"/>
      <c r="AJ238" s="458">
        <f t="shared" si="175"/>
        <v>0</v>
      </c>
      <c r="AK238" s="476"/>
      <c r="AL238" s="476"/>
      <c r="AM238" s="499">
        <f t="shared" si="176"/>
        <v>0</v>
      </c>
      <c r="AN238" s="470"/>
      <c r="AO238" s="470"/>
      <c r="AP238" s="470"/>
      <c r="AQ238" s="72">
        <f t="shared" si="177"/>
        <v>0</v>
      </c>
    </row>
    <row r="239" s="448" customFormat="1" ht="14" customHeight="1" spans="1:43">
      <c r="A239" s="500"/>
      <c r="B239" s="470"/>
      <c r="C239" s="477" t="s">
        <v>380</v>
      </c>
      <c r="D239" s="474"/>
      <c r="E239" s="475">
        <f t="shared" si="172"/>
        <v>0</v>
      </c>
      <c r="F239" s="476"/>
      <c r="G239" s="476"/>
      <c r="H239" s="476"/>
      <c r="I239" s="476"/>
      <c r="J239" s="476"/>
      <c r="K239" s="476"/>
      <c r="L239" s="476"/>
      <c r="M239" s="476"/>
      <c r="N239" s="476"/>
      <c r="O239" s="476"/>
      <c r="P239" s="476"/>
      <c r="Q239" s="476"/>
      <c r="R239" s="458">
        <f t="shared" si="173"/>
        <v>0</v>
      </c>
      <c r="S239" s="476"/>
      <c r="T239" s="476"/>
      <c r="U239" s="458">
        <f t="shared" si="174"/>
        <v>0</v>
      </c>
      <c r="V239" s="476"/>
      <c r="W239" s="476"/>
      <c r="X239" s="476"/>
      <c r="Y239" s="476"/>
      <c r="Z239" s="476"/>
      <c r="AA239" s="476"/>
      <c r="AB239" s="476"/>
      <c r="AC239" s="476"/>
      <c r="AD239" s="476"/>
      <c r="AE239" s="476"/>
      <c r="AF239" s="476"/>
      <c r="AG239" s="476"/>
      <c r="AH239" s="476"/>
      <c r="AI239" s="476"/>
      <c r="AJ239" s="458">
        <f t="shared" si="175"/>
        <v>0</v>
      </c>
      <c r="AK239" s="476"/>
      <c r="AL239" s="476"/>
      <c r="AM239" s="499">
        <f t="shared" si="176"/>
        <v>0</v>
      </c>
      <c r="AN239" s="470"/>
      <c r="AO239" s="470"/>
      <c r="AP239" s="470"/>
      <c r="AQ239" s="72">
        <f t="shared" si="177"/>
        <v>0</v>
      </c>
    </row>
    <row r="240" s="448" customFormat="1" ht="14" customHeight="1" spans="1:43">
      <c r="A240" s="500"/>
      <c r="B240" s="470"/>
      <c r="C240" s="477" t="s">
        <v>381</v>
      </c>
      <c r="D240" s="474"/>
      <c r="E240" s="475">
        <f t="shared" si="172"/>
        <v>0</v>
      </c>
      <c r="F240" s="476"/>
      <c r="G240" s="476"/>
      <c r="H240" s="476"/>
      <c r="I240" s="476"/>
      <c r="J240" s="476"/>
      <c r="K240" s="476"/>
      <c r="L240" s="476"/>
      <c r="M240" s="476"/>
      <c r="N240" s="476"/>
      <c r="O240" s="476"/>
      <c r="P240" s="476"/>
      <c r="Q240" s="476"/>
      <c r="R240" s="458">
        <f t="shared" si="173"/>
        <v>0</v>
      </c>
      <c r="S240" s="476"/>
      <c r="T240" s="476"/>
      <c r="U240" s="458">
        <f t="shared" si="174"/>
        <v>0</v>
      </c>
      <c r="V240" s="476"/>
      <c r="W240" s="476"/>
      <c r="X240" s="476"/>
      <c r="Y240" s="476"/>
      <c r="Z240" s="476"/>
      <c r="AA240" s="476"/>
      <c r="AB240" s="476"/>
      <c r="AC240" s="476"/>
      <c r="AD240" s="476"/>
      <c r="AE240" s="476"/>
      <c r="AF240" s="476"/>
      <c r="AG240" s="476"/>
      <c r="AH240" s="476"/>
      <c r="AI240" s="476"/>
      <c r="AJ240" s="458">
        <f t="shared" si="175"/>
        <v>0</v>
      </c>
      <c r="AK240" s="476"/>
      <c r="AL240" s="476"/>
      <c r="AM240" s="499">
        <f t="shared" si="176"/>
        <v>0</v>
      </c>
      <c r="AN240" s="470"/>
      <c r="AO240" s="470"/>
      <c r="AP240" s="470"/>
      <c r="AQ240" s="72">
        <f t="shared" si="177"/>
        <v>0</v>
      </c>
    </row>
    <row r="241" s="448" customFormat="1" ht="14" customHeight="1" spans="1:43">
      <c r="A241" s="500"/>
      <c r="B241" s="470"/>
      <c r="C241" s="477" t="s">
        <v>382</v>
      </c>
      <c r="D241" s="474"/>
      <c r="E241" s="475">
        <f t="shared" si="172"/>
        <v>0</v>
      </c>
      <c r="F241" s="476"/>
      <c r="G241" s="476"/>
      <c r="H241" s="476"/>
      <c r="I241" s="476"/>
      <c r="J241" s="476"/>
      <c r="K241" s="476"/>
      <c r="L241" s="476"/>
      <c r="M241" s="476"/>
      <c r="N241" s="476"/>
      <c r="O241" s="476"/>
      <c r="P241" s="476"/>
      <c r="Q241" s="476"/>
      <c r="R241" s="458">
        <f t="shared" si="173"/>
        <v>0</v>
      </c>
      <c r="S241" s="476"/>
      <c r="T241" s="476"/>
      <c r="U241" s="458">
        <f t="shared" si="174"/>
        <v>0</v>
      </c>
      <c r="V241" s="476"/>
      <c r="W241" s="476"/>
      <c r="X241" s="476"/>
      <c r="Y241" s="476"/>
      <c r="Z241" s="476"/>
      <c r="AA241" s="476"/>
      <c r="AB241" s="476"/>
      <c r="AC241" s="476"/>
      <c r="AD241" s="476"/>
      <c r="AE241" s="476"/>
      <c r="AF241" s="476"/>
      <c r="AG241" s="476"/>
      <c r="AH241" s="476"/>
      <c r="AI241" s="476"/>
      <c r="AJ241" s="458">
        <f t="shared" si="175"/>
        <v>0</v>
      </c>
      <c r="AK241" s="476"/>
      <c r="AL241" s="476"/>
      <c r="AM241" s="499">
        <f t="shared" si="176"/>
        <v>0</v>
      </c>
      <c r="AN241" s="470"/>
      <c r="AO241" s="470"/>
      <c r="AP241" s="470"/>
      <c r="AQ241" s="72">
        <f t="shared" si="177"/>
        <v>0</v>
      </c>
    </row>
    <row r="242" s="448" customFormat="1" ht="14" customHeight="1" spans="1:43">
      <c r="A242" s="500"/>
      <c r="B242" s="470"/>
      <c r="C242" s="471" t="s">
        <v>383</v>
      </c>
      <c r="D242" s="474">
        <f t="shared" ref="D242:AQ242" si="178">D243+D246+D255+D262+D270+D279+D295+D305+D315+D323+D329</f>
        <v>0</v>
      </c>
      <c r="E242" s="474">
        <f t="shared" si="178"/>
        <v>9105.44</v>
      </c>
      <c r="F242" s="474">
        <f t="shared" si="178"/>
        <v>3842.52</v>
      </c>
      <c r="G242" s="474">
        <f t="shared" si="178"/>
        <v>0</v>
      </c>
      <c r="H242" s="474">
        <f t="shared" si="178"/>
        <v>0</v>
      </c>
      <c r="I242" s="474">
        <f t="shared" si="178"/>
        <v>0</v>
      </c>
      <c r="J242" s="474">
        <f t="shared" si="178"/>
        <v>161.35</v>
      </c>
      <c r="K242" s="474">
        <f t="shared" si="178"/>
        <v>13.77</v>
      </c>
      <c r="L242" s="474">
        <f t="shared" si="178"/>
        <v>10.6</v>
      </c>
      <c r="M242" s="474">
        <f t="shared" si="178"/>
        <v>0</v>
      </c>
      <c r="N242" s="474">
        <f t="shared" si="178"/>
        <v>14.2</v>
      </c>
      <c r="O242" s="474">
        <f t="shared" si="178"/>
        <v>0</v>
      </c>
      <c r="P242" s="474">
        <f t="shared" si="178"/>
        <v>0</v>
      </c>
      <c r="Q242" s="474">
        <f t="shared" si="178"/>
        <v>0</v>
      </c>
      <c r="R242" s="474">
        <f t="shared" si="178"/>
        <v>4042.44</v>
      </c>
      <c r="S242" s="474">
        <f t="shared" si="178"/>
        <v>683.16</v>
      </c>
      <c r="T242" s="474">
        <f t="shared" si="178"/>
        <v>49.4</v>
      </c>
      <c r="U242" s="474">
        <f t="shared" si="178"/>
        <v>732.56</v>
      </c>
      <c r="V242" s="474">
        <f t="shared" si="178"/>
        <v>0</v>
      </c>
      <c r="W242" s="474">
        <f t="shared" si="178"/>
        <v>906.34</v>
      </c>
      <c r="X242" s="474">
        <f t="shared" si="178"/>
        <v>187.87</v>
      </c>
      <c r="Y242" s="474">
        <f t="shared" si="178"/>
        <v>635.1</v>
      </c>
      <c r="Z242" s="474">
        <f t="shared" si="178"/>
        <v>189.48</v>
      </c>
      <c r="AA242" s="474">
        <f t="shared" si="178"/>
        <v>0</v>
      </c>
      <c r="AB242" s="474">
        <f t="shared" si="178"/>
        <v>0</v>
      </c>
      <c r="AC242" s="474">
        <f t="shared" si="178"/>
        <v>0</v>
      </c>
      <c r="AD242" s="474">
        <f t="shared" si="178"/>
        <v>0</v>
      </c>
      <c r="AE242" s="474">
        <f t="shared" si="178"/>
        <v>60.3</v>
      </c>
      <c r="AF242" s="474">
        <f t="shared" si="178"/>
        <v>2722.19</v>
      </c>
      <c r="AG242" s="474">
        <f t="shared" si="178"/>
        <v>0</v>
      </c>
      <c r="AH242" s="474">
        <f t="shared" si="178"/>
        <v>0</v>
      </c>
      <c r="AI242" s="474">
        <f t="shared" si="178"/>
        <v>-1603.84</v>
      </c>
      <c r="AJ242" s="474">
        <f t="shared" si="178"/>
        <v>3097.44</v>
      </c>
      <c r="AK242" s="474">
        <f t="shared" si="178"/>
        <v>0</v>
      </c>
      <c r="AL242" s="474">
        <f t="shared" si="178"/>
        <v>1233</v>
      </c>
      <c r="AM242" s="498">
        <f t="shared" si="178"/>
        <v>9105.44</v>
      </c>
      <c r="AN242" s="474">
        <f t="shared" si="178"/>
        <v>1565</v>
      </c>
      <c r="AO242" s="474">
        <f t="shared" si="178"/>
        <v>0</v>
      </c>
      <c r="AP242" s="474">
        <f t="shared" si="178"/>
        <v>323</v>
      </c>
      <c r="AQ242" s="474">
        <f t="shared" si="178"/>
        <v>10992.97</v>
      </c>
    </row>
    <row r="243" s="448" customFormat="1" ht="14" customHeight="1" spans="1:43">
      <c r="A243" s="500"/>
      <c r="B243" s="470"/>
      <c r="C243" s="473" t="s">
        <v>384</v>
      </c>
      <c r="D243" s="474">
        <f t="shared" ref="D243:AQ243" si="179">SUM(D244:D245)</f>
        <v>0</v>
      </c>
      <c r="E243" s="474">
        <f t="shared" si="179"/>
        <v>42.25</v>
      </c>
      <c r="F243" s="474">
        <f t="shared" si="179"/>
        <v>0</v>
      </c>
      <c r="G243" s="474">
        <f t="shared" si="179"/>
        <v>0</v>
      </c>
      <c r="H243" s="474">
        <f t="shared" si="179"/>
        <v>0</v>
      </c>
      <c r="I243" s="474">
        <f t="shared" si="179"/>
        <v>0</v>
      </c>
      <c r="J243" s="474">
        <f t="shared" si="179"/>
        <v>0</v>
      </c>
      <c r="K243" s="474">
        <f t="shared" si="179"/>
        <v>0</v>
      </c>
      <c r="L243" s="474">
        <f t="shared" si="179"/>
        <v>0</v>
      </c>
      <c r="M243" s="474">
        <f t="shared" si="179"/>
        <v>0</v>
      </c>
      <c r="N243" s="474">
        <f t="shared" si="179"/>
        <v>0</v>
      </c>
      <c r="O243" s="474">
        <f t="shared" si="179"/>
        <v>0</v>
      </c>
      <c r="P243" s="474">
        <f t="shared" si="179"/>
        <v>0</v>
      </c>
      <c r="Q243" s="474">
        <f t="shared" si="179"/>
        <v>0</v>
      </c>
      <c r="R243" s="474">
        <f t="shared" si="179"/>
        <v>0</v>
      </c>
      <c r="S243" s="474">
        <f t="shared" si="179"/>
        <v>0</v>
      </c>
      <c r="T243" s="474">
        <f t="shared" si="179"/>
        <v>0</v>
      </c>
      <c r="U243" s="474">
        <f t="shared" si="179"/>
        <v>0</v>
      </c>
      <c r="V243" s="474">
        <f t="shared" si="179"/>
        <v>0</v>
      </c>
      <c r="W243" s="474">
        <f t="shared" si="179"/>
        <v>0</v>
      </c>
      <c r="X243" s="474">
        <f t="shared" si="179"/>
        <v>0</v>
      </c>
      <c r="Y243" s="474">
        <f t="shared" si="179"/>
        <v>35.55</v>
      </c>
      <c r="Z243" s="474">
        <f t="shared" si="179"/>
        <v>6.7</v>
      </c>
      <c r="AA243" s="474">
        <f t="shared" si="179"/>
        <v>0</v>
      </c>
      <c r="AB243" s="474">
        <f t="shared" si="179"/>
        <v>0</v>
      </c>
      <c r="AC243" s="474">
        <f t="shared" si="179"/>
        <v>0</v>
      </c>
      <c r="AD243" s="474">
        <f t="shared" si="179"/>
        <v>0</v>
      </c>
      <c r="AE243" s="474">
        <f t="shared" si="179"/>
        <v>0</v>
      </c>
      <c r="AF243" s="474">
        <f t="shared" si="179"/>
        <v>0</v>
      </c>
      <c r="AG243" s="474">
        <f t="shared" si="179"/>
        <v>0</v>
      </c>
      <c r="AH243" s="474">
        <f t="shared" si="179"/>
        <v>0</v>
      </c>
      <c r="AI243" s="474">
        <f t="shared" si="179"/>
        <v>0</v>
      </c>
      <c r="AJ243" s="474">
        <f t="shared" si="179"/>
        <v>42.25</v>
      </c>
      <c r="AK243" s="474">
        <f t="shared" si="179"/>
        <v>0</v>
      </c>
      <c r="AL243" s="474">
        <f t="shared" si="179"/>
        <v>0</v>
      </c>
      <c r="AM243" s="498">
        <f t="shared" si="179"/>
        <v>42.25</v>
      </c>
      <c r="AN243" s="474">
        <f t="shared" si="179"/>
        <v>0</v>
      </c>
      <c r="AO243" s="474">
        <f t="shared" si="179"/>
        <v>0</v>
      </c>
      <c r="AP243" s="474">
        <f t="shared" si="179"/>
        <v>0</v>
      </c>
      <c r="AQ243" s="474">
        <f t="shared" si="179"/>
        <v>42.25</v>
      </c>
    </row>
    <row r="244" s="448" customFormat="1" ht="14" customHeight="1" spans="1:43">
      <c r="A244" s="500"/>
      <c r="B244" s="470"/>
      <c r="C244" s="473" t="s">
        <v>385</v>
      </c>
      <c r="D244" s="474"/>
      <c r="E244" s="475">
        <f t="shared" ref="E244:E254" si="180">R244+U244+V244+AJ244+AL244</f>
        <v>42.25</v>
      </c>
      <c r="F244" s="476"/>
      <c r="G244" s="476"/>
      <c r="H244" s="476"/>
      <c r="I244" s="476"/>
      <c r="J244" s="476"/>
      <c r="K244" s="476"/>
      <c r="L244" s="476"/>
      <c r="M244" s="476"/>
      <c r="N244" s="476"/>
      <c r="O244" s="476"/>
      <c r="P244" s="476"/>
      <c r="Q244" s="476"/>
      <c r="R244" s="458">
        <f t="shared" ref="R244:R254" si="181">SUM(F244:Q244)</f>
        <v>0</v>
      </c>
      <c r="S244" s="476"/>
      <c r="T244" s="476"/>
      <c r="U244" s="458">
        <f t="shared" ref="U244:U254" si="182">SUM(S244:T244)</f>
        <v>0</v>
      </c>
      <c r="V244" s="476"/>
      <c r="W244" s="476"/>
      <c r="X244" s="476"/>
      <c r="Y244" s="476">
        <v>35.55</v>
      </c>
      <c r="Z244" s="476">
        <v>6.7</v>
      </c>
      <c r="AA244" s="476"/>
      <c r="AB244" s="476"/>
      <c r="AC244" s="476"/>
      <c r="AD244" s="476"/>
      <c r="AE244" s="476"/>
      <c r="AF244" s="476"/>
      <c r="AG244" s="476"/>
      <c r="AH244" s="476"/>
      <c r="AI244" s="476"/>
      <c r="AJ244" s="458">
        <f t="shared" ref="AJ244:AJ254" si="183">SUM(W244:AI244)</f>
        <v>42.25</v>
      </c>
      <c r="AK244" s="476"/>
      <c r="AL244" s="476"/>
      <c r="AM244" s="499">
        <f t="shared" ref="AM244:AM254" si="184">R244+U244+V244+AJ244+AL244</f>
        <v>42.25</v>
      </c>
      <c r="AN244" s="470"/>
      <c r="AO244" s="470"/>
      <c r="AP244" s="470"/>
      <c r="AQ244" s="72">
        <f t="shared" ref="AQ244:AQ254" si="185">AM244+AN244+AO244+AP244</f>
        <v>42.25</v>
      </c>
    </row>
    <row r="245" s="448" customFormat="1" ht="14" customHeight="1" spans="1:43">
      <c r="A245" s="500"/>
      <c r="B245" s="470"/>
      <c r="C245" s="477" t="s">
        <v>386</v>
      </c>
      <c r="D245" s="474"/>
      <c r="E245" s="475">
        <f t="shared" si="180"/>
        <v>0</v>
      </c>
      <c r="F245" s="476"/>
      <c r="G245" s="476"/>
      <c r="H245" s="476"/>
      <c r="I245" s="476"/>
      <c r="J245" s="476"/>
      <c r="K245" s="476"/>
      <c r="L245" s="476"/>
      <c r="M245" s="476"/>
      <c r="N245" s="476"/>
      <c r="O245" s="476"/>
      <c r="P245" s="476"/>
      <c r="Q245" s="476"/>
      <c r="R245" s="458">
        <f t="shared" si="181"/>
        <v>0</v>
      </c>
      <c r="S245" s="476"/>
      <c r="T245" s="476"/>
      <c r="U245" s="458">
        <f t="shared" si="182"/>
        <v>0</v>
      </c>
      <c r="V245" s="476"/>
      <c r="W245" s="476"/>
      <c r="X245" s="476"/>
      <c r="Y245" s="476"/>
      <c r="Z245" s="476"/>
      <c r="AA245" s="476"/>
      <c r="AB245" s="476"/>
      <c r="AC245" s="476"/>
      <c r="AD245" s="476"/>
      <c r="AE245" s="476"/>
      <c r="AF245" s="476"/>
      <c r="AG245" s="476"/>
      <c r="AH245" s="476"/>
      <c r="AI245" s="476"/>
      <c r="AJ245" s="458">
        <f t="shared" si="183"/>
        <v>0</v>
      </c>
      <c r="AK245" s="476"/>
      <c r="AL245" s="476"/>
      <c r="AM245" s="499">
        <f t="shared" si="184"/>
        <v>0</v>
      </c>
      <c r="AN245" s="470"/>
      <c r="AO245" s="470"/>
      <c r="AP245" s="470"/>
      <c r="AQ245" s="72">
        <f t="shared" si="185"/>
        <v>0</v>
      </c>
    </row>
    <row r="246" s="448" customFormat="1" ht="14" customHeight="1" spans="1:43">
      <c r="A246" s="500"/>
      <c r="B246" s="470"/>
      <c r="C246" s="477" t="s">
        <v>387</v>
      </c>
      <c r="D246" s="474">
        <f t="shared" ref="D246:AQ246" si="186">SUM(D247:D254)</f>
        <v>0</v>
      </c>
      <c r="E246" s="474">
        <f t="shared" si="186"/>
        <v>5830.57</v>
      </c>
      <c r="F246" s="474">
        <f t="shared" si="186"/>
        <v>2071.99</v>
      </c>
      <c r="G246" s="474">
        <f t="shared" si="186"/>
        <v>0</v>
      </c>
      <c r="H246" s="474">
        <f t="shared" si="186"/>
        <v>0</v>
      </c>
      <c r="I246" s="474">
        <f t="shared" si="186"/>
        <v>0</v>
      </c>
      <c r="J246" s="474">
        <f t="shared" si="186"/>
        <v>88.29</v>
      </c>
      <c r="K246" s="474">
        <f t="shared" si="186"/>
        <v>7.5</v>
      </c>
      <c r="L246" s="474">
        <f t="shared" si="186"/>
        <v>5.8</v>
      </c>
      <c r="M246" s="474">
        <f t="shared" si="186"/>
        <v>0</v>
      </c>
      <c r="N246" s="474">
        <f t="shared" si="186"/>
        <v>9.46</v>
      </c>
      <c r="O246" s="474">
        <f t="shared" si="186"/>
        <v>0</v>
      </c>
      <c r="P246" s="474">
        <f t="shared" si="186"/>
        <v>0</v>
      </c>
      <c r="Q246" s="474">
        <f t="shared" si="186"/>
        <v>0</v>
      </c>
      <c r="R246" s="474">
        <f t="shared" si="186"/>
        <v>2183.04</v>
      </c>
      <c r="S246" s="474">
        <f t="shared" si="186"/>
        <v>396.95</v>
      </c>
      <c r="T246" s="474">
        <f t="shared" si="186"/>
        <v>27</v>
      </c>
      <c r="U246" s="474">
        <f t="shared" si="186"/>
        <v>423.95</v>
      </c>
      <c r="V246" s="474">
        <f t="shared" si="186"/>
        <v>0</v>
      </c>
      <c r="W246" s="474">
        <f t="shared" si="186"/>
        <v>823.57</v>
      </c>
      <c r="X246" s="474">
        <f t="shared" si="186"/>
        <v>95.21</v>
      </c>
      <c r="Y246" s="474">
        <f t="shared" si="186"/>
        <v>471.51</v>
      </c>
      <c r="Z246" s="474">
        <f t="shared" si="186"/>
        <v>0</v>
      </c>
      <c r="AA246" s="474">
        <f t="shared" si="186"/>
        <v>0</v>
      </c>
      <c r="AB246" s="474">
        <f t="shared" si="186"/>
        <v>0</v>
      </c>
      <c r="AC246" s="474">
        <f t="shared" si="186"/>
        <v>0</v>
      </c>
      <c r="AD246" s="474">
        <f t="shared" si="186"/>
        <v>0</v>
      </c>
      <c r="AE246" s="474">
        <f t="shared" si="186"/>
        <v>50.3</v>
      </c>
      <c r="AF246" s="474">
        <f t="shared" si="186"/>
        <v>2434.59</v>
      </c>
      <c r="AG246" s="474">
        <f t="shared" si="186"/>
        <v>0</v>
      </c>
      <c r="AH246" s="474">
        <f t="shared" si="186"/>
        <v>0</v>
      </c>
      <c r="AI246" s="474">
        <f t="shared" si="186"/>
        <v>-1610.6</v>
      </c>
      <c r="AJ246" s="474">
        <f t="shared" si="186"/>
        <v>2264.58</v>
      </c>
      <c r="AK246" s="474">
        <f t="shared" si="186"/>
        <v>0</v>
      </c>
      <c r="AL246" s="474">
        <f t="shared" si="186"/>
        <v>959</v>
      </c>
      <c r="AM246" s="498">
        <f t="shared" si="186"/>
        <v>5830.57</v>
      </c>
      <c r="AN246" s="474">
        <v>773</v>
      </c>
      <c r="AO246" s="474">
        <f t="shared" si="186"/>
        <v>0</v>
      </c>
      <c r="AP246" s="474">
        <f t="shared" si="186"/>
        <v>194</v>
      </c>
      <c r="AQ246" s="474">
        <f t="shared" si="186"/>
        <v>6797.1</v>
      </c>
    </row>
    <row r="247" s="448" customFormat="1" ht="14" customHeight="1" spans="1:43">
      <c r="A247" s="500"/>
      <c r="B247" s="470"/>
      <c r="C247" s="477" t="s">
        <v>150</v>
      </c>
      <c r="D247" s="474"/>
      <c r="E247" s="475">
        <f t="shared" si="180"/>
        <v>3261.86</v>
      </c>
      <c r="F247" s="476">
        <v>1844.2</v>
      </c>
      <c r="G247" s="476"/>
      <c r="H247" s="476"/>
      <c r="I247" s="476"/>
      <c r="J247" s="476">
        <v>73.46</v>
      </c>
      <c r="K247" s="476">
        <v>6.27</v>
      </c>
      <c r="L247" s="476">
        <v>4.83</v>
      </c>
      <c r="M247" s="476"/>
      <c r="N247" s="476">
        <v>7.66</v>
      </c>
      <c r="O247" s="476"/>
      <c r="P247" s="476"/>
      <c r="Q247" s="476"/>
      <c r="R247" s="458">
        <f t="shared" si="181"/>
        <v>1936.42</v>
      </c>
      <c r="S247" s="476">
        <v>354.37</v>
      </c>
      <c r="T247" s="476">
        <v>27</v>
      </c>
      <c r="U247" s="458">
        <f t="shared" si="182"/>
        <v>381.37</v>
      </c>
      <c r="V247" s="476"/>
      <c r="W247" s="476">
        <v>823.57</v>
      </c>
      <c r="X247" s="476"/>
      <c r="Y247" s="476">
        <v>11.5</v>
      </c>
      <c r="Z247" s="476"/>
      <c r="AA247" s="476"/>
      <c r="AB247" s="476"/>
      <c r="AC247" s="476"/>
      <c r="AD247" s="476"/>
      <c r="AE247" s="476"/>
      <c r="AF247" s="476"/>
      <c r="AG247" s="476"/>
      <c r="AH247" s="476"/>
      <c r="AI247" s="476"/>
      <c r="AJ247" s="458">
        <f t="shared" si="183"/>
        <v>835.07</v>
      </c>
      <c r="AK247" s="476"/>
      <c r="AL247" s="476">
        <v>109</v>
      </c>
      <c r="AM247" s="499">
        <f t="shared" si="184"/>
        <v>3261.86</v>
      </c>
      <c r="AN247" s="470"/>
      <c r="AO247" s="470"/>
      <c r="AP247" s="470"/>
      <c r="AQ247" s="72">
        <f t="shared" si="185"/>
        <v>3261.86</v>
      </c>
    </row>
    <row r="248" s="448" customFormat="1" ht="14" customHeight="1" spans="1:43">
      <c r="A248" s="500"/>
      <c r="B248" s="470"/>
      <c r="C248" s="477" t="s">
        <v>152</v>
      </c>
      <c r="D248" s="474"/>
      <c r="E248" s="475">
        <f t="shared" si="180"/>
        <v>245.31</v>
      </c>
      <c r="F248" s="476"/>
      <c r="G248" s="476"/>
      <c r="H248" s="476"/>
      <c r="I248" s="476"/>
      <c r="J248" s="476"/>
      <c r="K248" s="476"/>
      <c r="L248" s="476"/>
      <c r="M248" s="476"/>
      <c r="N248" s="476"/>
      <c r="O248" s="476"/>
      <c r="P248" s="476"/>
      <c r="Q248" s="476"/>
      <c r="R248" s="458">
        <f t="shared" si="181"/>
        <v>0</v>
      </c>
      <c r="S248" s="476"/>
      <c r="T248" s="476"/>
      <c r="U248" s="458">
        <f t="shared" si="182"/>
        <v>0</v>
      </c>
      <c r="V248" s="476"/>
      <c r="W248" s="476"/>
      <c r="X248" s="476"/>
      <c r="Y248" s="476">
        <v>195.01</v>
      </c>
      <c r="Z248" s="476"/>
      <c r="AA248" s="476"/>
      <c r="AB248" s="476"/>
      <c r="AC248" s="476"/>
      <c r="AD248" s="476"/>
      <c r="AE248" s="476">
        <v>50.3</v>
      </c>
      <c r="AF248" s="476"/>
      <c r="AG248" s="476"/>
      <c r="AH248" s="476"/>
      <c r="AI248" s="476"/>
      <c r="AJ248" s="458">
        <f t="shared" si="183"/>
        <v>245.31</v>
      </c>
      <c r="AK248" s="476"/>
      <c r="AL248" s="476"/>
      <c r="AM248" s="499">
        <f t="shared" si="184"/>
        <v>245.31</v>
      </c>
      <c r="AN248" s="470"/>
      <c r="AO248" s="470"/>
      <c r="AP248" s="470"/>
      <c r="AQ248" s="72">
        <f t="shared" si="185"/>
        <v>245.31</v>
      </c>
    </row>
    <row r="249" s="448" customFormat="1" ht="14" customHeight="1" spans="1:43">
      <c r="A249" s="500"/>
      <c r="B249" s="470"/>
      <c r="C249" s="477" t="s">
        <v>154</v>
      </c>
      <c r="D249" s="474"/>
      <c r="E249" s="475">
        <f t="shared" si="180"/>
        <v>0</v>
      </c>
      <c r="F249" s="476"/>
      <c r="G249" s="476"/>
      <c r="H249" s="476"/>
      <c r="I249" s="476"/>
      <c r="J249" s="476"/>
      <c r="K249" s="476"/>
      <c r="L249" s="476"/>
      <c r="M249" s="476"/>
      <c r="N249" s="476"/>
      <c r="O249" s="476"/>
      <c r="P249" s="476"/>
      <c r="Q249" s="476"/>
      <c r="R249" s="458">
        <f t="shared" si="181"/>
        <v>0</v>
      </c>
      <c r="S249" s="476"/>
      <c r="T249" s="476"/>
      <c r="U249" s="458">
        <f t="shared" si="182"/>
        <v>0</v>
      </c>
      <c r="V249" s="476"/>
      <c r="W249" s="476"/>
      <c r="X249" s="476"/>
      <c r="Y249" s="476"/>
      <c r="Z249" s="476"/>
      <c r="AA249" s="476"/>
      <c r="AB249" s="476"/>
      <c r="AC249" s="476"/>
      <c r="AD249" s="476"/>
      <c r="AE249" s="476"/>
      <c r="AF249" s="476"/>
      <c r="AG249" s="476"/>
      <c r="AH249" s="476"/>
      <c r="AI249" s="476"/>
      <c r="AJ249" s="458">
        <f t="shared" si="183"/>
        <v>0</v>
      </c>
      <c r="AK249" s="476"/>
      <c r="AL249" s="476"/>
      <c r="AM249" s="499">
        <f t="shared" si="184"/>
        <v>0</v>
      </c>
      <c r="AN249" s="470"/>
      <c r="AO249" s="470"/>
      <c r="AP249" s="470"/>
      <c r="AQ249" s="72">
        <f t="shared" si="185"/>
        <v>0</v>
      </c>
    </row>
    <row r="250" s="448" customFormat="1" ht="14" customHeight="1" spans="1:43">
      <c r="A250" s="500"/>
      <c r="B250" s="470"/>
      <c r="C250" s="477" t="s">
        <v>230</v>
      </c>
      <c r="D250" s="474"/>
      <c r="E250" s="475">
        <f t="shared" si="180"/>
        <v>1609.74</v>
      </c>
      <c r="F250" s="476"/>
      <c r="G250" s="476"/>
      <c r="H250" s="476"/>
      <c r="I250" s="476"/>
      <c r="J250" s="476"/>
      <c r="K250" s="476"/>
      <c r="L250" s="476"/>
      <c r="M250" s="476"/>
      <c r="N250" s="476"/>
      <c r="O250" s="476"/>
      <c r="P250" s="476"/>
      <c r="Q250" s="476"/>
      <c r="R250" s="458">
        <f t="shared" si="181"/>
        <v>0</v>
      </c>
      <c r="S250" s="476"/>
      <c r="T250" s="476"/>
      <c r="U250" s="458">
        <f t="shared" si="182"/>
        <v>0</v>
      </c>
      <c r="V250" s="476"/>
      <c r="W250" s="476"/>
      <c r="X250" s="476"/>
      <c r="Y250" s="476"/>
      <c r="Z250" s="476"/>
      <c r="AA250" s="476"/>
      <c r="AB250" s="476"/>
      <c r="AC250" s="476"/>
      <c r="AD250" s="476"/>
      <c r="AE250" s="476"/>
      <c r="AF250" s="476">
        <v>1609.74</v>
      </c>
      <c r="AG250" s="476"/>
      <c r="AH250" s="476"/>
      <c r="AI250" s="476"/>
      <c r="AJ250" s="458">
        <f t="shared" si="183"/>
        <v>1609.74</v>
      </c>
      <c r="AK250" s="476"/>
      <c r="AL250" s="476"/>
      <c r="AM250" s="499">
        <f t="shared" si="184"/>
        <v>1609.74</v>
      </c>
      <c r="AN250" s="470"/>
      <c r="AO250" s="470"/>
      <c r="AP250" s="470">
        <v>4</v>
      </c>
      <c r="AQ250" s="72">
        <f t="shared" si="185"/>
        <v>1613.74</v>
      </c>
    </row>
    <row r="251" s="448" customFormat="1" ht="14" customHeight="1" spans="1:43">
      <c r="A251" s="500"/>
      <c r="B251" s="470"/>
      <c r="C251" s="477" t="s">
        <v>388</v>
      </c>
      <c r="D251" s="474"/>
      <c r="E251" s="475">
        <f t="shared" si="180"/>
        <v>1416.2</v>
      </c>
      <c r="F251" s="476">
        <v>227.79</v>
      </c>
      <c r="G251" s="476"/>
      <c r="H251" s="476"/>
      <c r="I251" s="476"/>
      <c r="J251" s="476">
        <v>14.83</v>
      </c>
      <c r="K251" s="476">
        <v>1.23</v>
      </c>
      <c r="L251" s="476">
        <v>0.97</v>
      </c>
      <c r="M251" s="476"/>
      <c r="N251" s="476">
        <v>1.8</v>
      </c>
      <c r="O251" s="476"/>
      <c r="P251" s="476"/>
      <c r="Q251" s="476"/>
      <c r="R251" s="458">
        <f t="shared" si="181"/>
        <v>246.62</v>
      </c>
      <c r="S251" s="476">
        <v>42.58</v>
      </c>
      <c r="T251" s="476"/>
      <c r="U251" s="458">
        <f t="shared" si="182"/>
        <v>42.58</v>
      </c>
      <c r="V251" s="476"/>
      <c r="W251" s="476"/>
      <c r="X251" s="476"/>
      <c r="Y251" s="476">
        <v>85</v>
      </c>
      <c r="Z251" s="476"/>
      <c r="AA251" s="476"/>
      <c r="AB251" s="476"/>
      <c r="AC251" s="476"/>
      <c r="AD251" s="476"/>
      <c r="AE251" s="476"/>
      <c r="AF251" s="476">
        <v>192</v>
      </c>
      <c r="AG251" s="476"/>
      <c r="AH251" s="476"/>
      <c r="AI251" s="476"/>
      <c r="AJ251" s="458">
        <f t="shared" si="183"/>
        <v>277</v>
      </c>
      <c r="AK251" s="476"/>
      <c r="AL251" s="476">
        <v>850</v>
      </c>
      <c r="AM251" s="499">
        <f t="shared" si="184"/>
        <v>1416.2</v>
      </c>
      <c r="AN251" s="470"/>
      <c r="AO251" s="470"/>
      <c r="AP251" s="470"/>
      <c r="AQ251" s="72">
        <f t="shared" si="185"/>
        <v>1416.2</v>
      </c>
    </row>
    <row r="252" s="448" customFormat="1" ht="14" customHeight="1" spans="1:43">
      <c r="A252" s="500"/>
      <c r="B252" s="470"/>
      <c r="C252" s="477" t="s">
        <v>389</v>
      </c>
      <c r="D252" s="474"/>
      <c r="E252" s="475">
        <f t="shared" si="180"/>
        <v>182.85</v>
      </c>
      <c r="F252" s="476"/>
      <c r="G252" s="476"/>
      <c r="H252" s="476"/>
      <c r="I252" s="476"/>
      <c r="J252" s="476"/>
      <c r="K252" s="476"/>
      <c r="L252" s="476"/>
      <c r="M252" s="476"/>
      <c r="N252" s="476"/>
      <c r="O252" s="476"/>
      <c r="P252" s="476"/>
      <c r="Q252" s="476"/>
      <c r="R252" s="458">
        <f t="shared" si="181"/>
        <v>0</v>
      </c>
      <c r="S252" s="476"/>
      <c r="T252" s="476"/>
      <c r="U252" s="458">
        <f t="shared" si="182"/>
        <v>0</v>
      </c>
      <c r="V252" s="476"/>
      <c r="W252" s="476"/>
      <c r="X252" s="476"/>
      <c r="Y252" s="476">
        <v>50</v>
      </c>
      <c r="Z252" s="476"/>
      <c r="AA252" s="476"/>
      <c r="AB252" s="476"/>
      <c r="AC252" s="476"/>
      <c r="AD252" s="476"/>
      <c r="AE252" s="476"/>
      <c r="AF252" s="476">
        <v>132.85</v>
      </c>
      <c r="AG252" s="476"/>
      <c r="AH252" s="476"/>
      <c r="AI252" s="476"/>
      <c r="AJ252" s="458">
        <f t="shared" si="183"/>
        <v>182.85</v>
      </c>
      <c r="AK252" s="476"/>
      <c r="AL252" s="476"/>
      <c r="AM252" s="499">
        <f t="shared" si="184"/>
        <v>182.85</v>
      </c>
      <c r="AN252" s="470"/>
      <c r="AO252" s="470"/>
      <c r="AP252" s="470"/>
      <c r="AQ252" s="72">
        <f t="shared" si="185"/>
        <v>182.85</v>
      </c>
    </row>
    <row r="253" s="448" customFormat="1" ht="14" customHeight="1" spans="1:43">
      <c r="A253" s="500"/>
      <c r="B253" s="470"/>
      <c r="C253" s="477" t="s">
        <v>168</v>
      </c>
      <c r="D253" s="474"/>
      <c r="E253" s="475">
        <f t="shared" si="180"/>
        <v>0</v>
      </c>
      <c r="F253" s="476"/>
      <c r="G253" s="476"/>
      <c r="H253" s="476"/>
      <c r="I253" s="476"/>
      <c r="J253" s="476"/>
      <c r="K253" s="476"/>
      <c r="L253" s="476"/>
      <c r="M253" s="476"/>
      <c r="N253" s="476"/>
      <c r="O253" s="476"/>
      <c r="P253" s="476"/>
      <c r="Q253" s="476"/>
      <c r="R253" s="458">
        <f t="shared" si="181"/>
        <v>0</v>
      </c>
      <c r="S253" s="476"/>
      <c r="T253" s="476"/>
      <c r="U253" s="458">
        <f t="shared" si="182"/>
        <v>0</v>
      </c>
      <c r="V253" s="476"/>
      <c r="W253" s="476"/>
      <c r="X253" s="476"/>
      <c r="Y253" s="476"/>
      <c r="Z253" s="476"/>
      <c r="AA253" s="476"/>
      <c r="AB253" s="476"/>
      <c r="AC253" s="476"/>
      <c r="AD253" s="476"/>
      <c r="AE253" s="476"/>
      <c r="AF253" s="476"/>
      <c r="AG253" s="476"/>
      <c r="AH253" s="476"/>
      <c r="AI253" s="476"/>
      <c r="AJ253" s="458">
        <f t="shared" si="183"/>
        <v>0</v>
      </c>
      <c r="AK253" s="476"/>
      <c r="AL253" s="476"/>
      <c r="AM253" s="499">
        <f t="shared" si="184"/>
        <v>0</v>
      </c>
      <c r="AN253" s="470"/>
      <c r="AO253" s="470"/>
      <c r="AP253" s="470"/>
      <c r="AQ253" s="72">
        <f t="shared" si="185"/>
        <v>0</v>
      </c>
    </row>
    <row r="254" s="448" customFormat="1" ht="14" customHeight="1" spans="1:43">
      <c r="A254" s="500"/>
      <c r="B254" s="470"/>
      <c r="C254" s="477" t="s">
        <v>390</v>
      </c>
      <c r="D254" s="474"/>
      <c r="E254" s="475">
        <f t="shared" si="180"/>
        <v>-885.39</v>
      </c>
      <c r="F254" s="476"/>
      <c r="G254" s="476"/>
      <c r="H254" s="476"/>
      <c r="I254" s="476"/>
      <c r="J254" s="476"/>
      <c r="K254" s="476"/>
      <c r="L254" s="476"/>
      <c r="M254" s="476"/>
      <c r="N254" s="476"/>
      <c r="O254" s="476"/>
      <c r="P254" s="476"/>
      <c r="Q254" s="476"/>
      <c r="R254" s="458">
        <f t="shared" si="181"/>
        <v>0</v>
      </c>
      <c r="S254" s="476"/>
      <c r="T254" s="476"/>
      <c r="U254" s="458">
        <f t="shared" si="182"/>
        <v>0</v>
      </c>
      <c r="V254" s="476"/>
      <c r="W254" s="476"/>
      <c r="X254" s="476">
        <v>95.21</v>
      </c>
      <c r="Y254" s="476">
        <v>130</v>
      </c>
      <c r="Z254" s="476"/>
      <c r="AA254" s="476"/>
      <c r="AB254" s="476"/>
      <c r="AC254" s="476"/>
      <c r="AD254" s="476"/>
      <c r="AE254" s="476"/>
      <c r="AF254" s="476">
        <v>500</v>
      </c>
      <c r="AG254" s="476"/>
      <c r="AH254" s="476"/>
      <c r="AI254" s="476">
        <v>-1610.6</v>
      </c>
      <c r="AJ254" s="458">
        <f t="shared" si="183"/>
        <v>-885.39</v>
      </c>
      <c r="AK254" s="476"/>
      <c r="AL254" s="476"/>
      <c r="AM254" s="499">
        <f t="shared" si="184"/>
        <v>-885.39</v>
      </c>
      <c r="AN254" s="470">
        <v>772.53</v>
      </c>
      <c r="AO254" s="470"/>
      <c r="AP254" s="470">
        <v>190</v>
      </c>
      <c r="AQ254" s="72">
        <f t="shared" si="185"/>
        <v>77.1400000000001</v>
      </c>
    </row>
    <row r="255" s="448" customFormat="1" ht="14" customHeight="1" spans="1:43">
      <c r="A255" s="500"/>
      <c r="B255" s="470"/>
      <c r="C255" s="473" t="s">
        <v>391</v>
      </c>
      <c r="D255" s="474">
        <f t="shared" ref="D255:AQ255" si="187">SUM(D256:D261)</f>
        <v>0</v>
      </c>
      <c r="E255" s="474">
        <f t="shared" si="187"/>
        <v>0</v>
      </c>
      <c r="F255" s="474">
        <f t="shared" si="187"/>
        <v>0</v>
      </c>
      <c r="G255" s="474">
        <f t="shared" si="187"/>
        <v>0</v>
      </c>
      <c r="H255" s="474">
        <f t="shared" si="187"/>
        <v>0</v>
      </c>
      <c r="I255" s="474">
        <f t="shared" si="187"/>
        <v>0</v>
      </c>
      <c r="J255" s="474">
        <f t="shared" si="187"/>
        <v>0</v>
      </c>
      <c r="K255" s="474">
        <f t="shared" si="187"/>
        <v>0</v>
      </c>
      <c r="L255" s="474">
        <f t="shared" si="187"/>
        <v>0</v>
      </c>
      <c r="M255" s="474">
        <f t="shared" si="187"/>
        <v>0</v>
      </c>
      <c r="N255" s="474">
        <f t="shared" si="187"/>
        <v>0</v>
      </c>
      <c r="O255" s="474">
        <f t="shared" si="187"/>
        <v>0</v>
      </c>
      <c r="P255" s="474">
        <f t="shared" si="187"/>
        <v>0</v>
      </c>
      <c r="Q255" s="474">
        <f t="shared" si="187"/>
        <v>0</v>
      </c>
      <c r="R255" s="474">
        <f t="shared" si="187"/>
        <v>0</v>
      </c>
      <c r="S255" s="474">
        <f t="shared" si="187"/>
        <v>0</v>
      </c>
      <c r="T255" s="474">
        <f t="shared" si="187"/>
        <v>0</v>
      </c>
      <c r="U255" s="474">
        <f t="shared" si="187"/>
        <v>0</v>
      </c>
      <c r="V255" s="474">
        <f t="shared" si="187"/>
        <v>0</v>
      </c>
      <c r="W255" s="474">
        <f t="shared" si="187"/>
        <v>0</v>
      </c>
      <c r="X255" s="474">
        <f t="shared" si="187"/>
        <v>0</v>
      </c>
      <c r="Y255" s="474">
        <f t="shared" si="187"/>
        <v>0</v>
      </c>
      <c r="Z255" s="474">
        <f t="shared" si="187"/>
        <v>0</v>
      </c>
      <c r="AA255" s="474">
        <f t="shared" si="187"/>
        <v>0</v>
      </c>
      <c r="AB255" s="474">
        <f t="shared" si="187"/>
        <v>0</v>
      </c>
      <c r="AC255" s="474">
        <f t="shared" si="187"/>
        <v>0</v>
      </c>
      <c r="AD255" s="474">
        <f t="shared" si="187"/>
        <v>0</v>
      </c>
      <c r="AE255" s="474">
        <f t="shared" si="187"/>
        <v>0</v>
      </c>
      <c r="AF255" s="474">
        <f t="shared" si="187"/>
        <v>0</v>
      </c>
      <c r="AG255" s="474">
        <f t="shared" si="187"/>
        <v>0</v>
      </c>
      <c r="AH255" s="474">
        <f t="shared" si="187"/>
        <v>0</v>
      </c>
      <c r="AI255" s="474">
        <f t="shared" si="187"/>
        <v>0</v>
      </c>
      <c r="AJ255" s="474">
        <f t="shared" si="187"/>
        <v>0</v>
      </c>
      <c r="AK255" s="474">
        <f t="shared" si="187"/>
        <v>0</v>
      </c>
      <c r="AL255" s="474">
        <f t="shared" si="187"/>
        <v>0</v>
      </c>
      <c r="AM255" s="498">
        <f t="shared" si="187"/>
        <v>0</v>
      </c>
      <c r="AN255" s="474">
        <f t="shared" si="187"/>
        <v>0</v>
      </c>
      <c r="AO255" s="474">
        <f t="shared" si="187"/>
        <v>0</v>
      </c>
      <c r="AP255" s="474">
        <f t="shared" si="187"/>
        <v>0</v>
      </c>
      <c r="AQ255" s="474">
        <f t="shared" si="187"/>
        <v>0</v>
      </c>
    </row>
    <row r="256" s="448" customFormat="1" ht="14" customHeight="1" spans="1:43">
      <c r="A256" s="500"/>
      <c r="B256" s="470"/>
      <c r="C256" s="473" t="s">
        <v>150</v>
      </c>
      <c r="D256" s="474"/>
      <c r="E256" s="475">
        <f t="shared" ref="E256:E261" si="188">R256+U256+V256+AJ256+AL256</f>
        <v>0</v>
      </c>
      <c r="F256" s="476"/>
      <c r="G256" s="476"/>
      <c r="H256" s="476"/>
      <c r="I256" s="476"/>
      <c r="J256" s="476"/>
      <c r="K256" s="476"/>
      <c r="L256" s="476"/>
      <c r="M256" s="476"/>
      <c r="N256" s="476"/>
      <c r="O256" s="476"/>
      <c r="P256" s="476"/>
      <c r="Q256" s="476"/>
      <c r="R256" s="458">
        <f t="shared" ref="R256:R261" si="189">SUM(F256:Q256)</f>
        <v>0</v>
      </c>
      <c r="S256" s="476"/>
      <c r="T256" s="476"/>
      <c r="U256" s="458">
        <f t="shared" ref="U256:U261" si="190">SUM(S256:T256)</f>
        <v>0</v>
      </c>
      <c r="V256" s="476"/>
      <c r="W256" s="476"/>
      <c r="X256" s="476"/>
      <c r="Y256" s="476"/>
      <c r="Z256" s="476"/>
      <c r="AA256" s="476"/>
      <c r="AB256" s="476"/>
      <c r="AC256" s="476"/>
      <c r="AD256" s="476"/>
      <c r="AE256" s="476"/>
      <c r="AF256" s="476"/>
      <c r="AG256" s="476"/>
      <c r="AH256" s="476"/>
      <c r="AI256" s="476"/>
      <c r="AJ256" s="458">
        <f t="shared" ref="AJ256:AJ261" si="191">SUM(W256:AI256)</f>
        <v>0</v>
      </c>
      <c r="AK256" s="476"/>
      <c r="AL256" s="476"/>
      <c r="AM256" s="499">
        <f t="shared" ref="AM256:AM261" si="192">R256+U256+V256+AJ256+AL256</f>
        <v>0</v>
      </c>
      <c r="AN256" s="470"/>
      <c r="AO256" s="470"/>
      <c r="AP256" s="470"/>
      <c r="AQ256" s="72">
        <f t="shared" ref="AQ256:AQ261" si="193">AM256+AN256+AO256+AP256</f>
        <v>0</v>
      </c>
    </row>
    <row r="257" s="448" customFormat="1" ht="14" customHeight="1" spans="1:43">
      <c r="A257" s="500"/>
      <c r="B257" s="470"/>
      <c r="C257" s="473" t="s">
        <v>152</v>
      </c>
      <c r="D257" s="474"/>
      <c r="E257" s="475">
        <f t="shared" si="188"/>
        <v>0</v>
      </c>
      <c r="F257" s="476"/>
      <c r="G257" s="476"/>
      <c r="H257" s="476"/>
      <c r="I257" s="476"/>
      <c r="J257" s="476"/>
      <c r="K257" s="476"/>
      <c r="L257" s="476"/>
      <c r="M257" s="476"/>
      <c r="N257" s="476"/>
      <c r="O257" s="476"/>
      <c r="P257" s="476"/>
      <c r="Q257" s="476"/>
      <c r="R257" s="458">
        <f t="shared" si="189"/>
        <v>0</v>
      </c>
      <c r="S257" s="476"/>
      <c r="T257" s="476"/>
      <c r="U257" s="458">
        <f t="shared" si="190"/>
        <v>0</v>
      </c>
      <c r="V257" s="476"/>
      <c r="W257" s="476"/>
      <c r="X257" s="476"/>
      <c r="Y257" s="476"/>
      <c r="Z257" s="476"/>
      <c r="AA257" s="476"/>
      <c r="AB257" s="476"/>
      <c r="AC257" s="476"/>
      <c r="AD257" s="476"/>
      <c r="AE257" s="476"/>
      <c r="AF257" s="476"/>
      <c r="AG257" s="476"/>
      <c r="AH257" s="476"/>
      <c r="AI257" s="476"/>
      <c r="AJ257" s="458">
        <f t="shared" si="191"/>
        <v>0</v>
      </c>
      <c r="AK257" s="476"/>
      <c r="AL257" s="476"/>
      <c r="AM257" s="499">
        <f t="shared" si="192"/>
        <v>0</v>
      </c>
      <c r="AN257" s="470"/>
      <c r="AO257" s="470"/>
      <c r="AP257" s="470"/>
      <c r="AQ257" s="72">
        <f t="shared" si="193"/>
        <v>0</v>
      </c>
    </row>
    <row r="258" s="448" customFormat="1" ht="14" customHeight="1" spans="1:43">
      <c r="A258" s="500"/>
      <c r="B258" s="470"/>
      <c r="C258" s="477" t="s">
        <v>154</v>
      </c>
      <c r="D258" s="474"/>
      <c r="E258" s="475">
        <f t="shared" si="188"/>
        <v>0</v>
      </c>
      <c r="F258" s="476"/>
      <c r="G258" s="476"/>
      <c r="H258" s="476"/>
      <c r="I258" s="476"/>
      <c r="J258" s="476"/>
      <c r="K258" s="476"/>
      <c r="L258" s="476"/>
      <c r="M258" s="476"/>
      <c r="N258" s="476"/>
      <c r="O258" s="476"/>
      <c r="P258" s="476"/>
      <c r="Q258" s="476"/>
      <c r="R258" s="458">
        <f t="shared" si="189"/>
        <v>0</v>
      </c>
      <c r="S258" s="476"/>
      <c r="T258" s="476"/>
      <c r="U258" s="458">
        <f t="shared" si="190"/>
        <v>0</v>
      </c>
      <c r="V258" s="476"/>
      <c r="W258" s="476"/>
      <c r="X258" s="476"/>
      <c r="Y258" s="476"/>
      <c r="Z258" s="476"/>
      <c r="AA258" s="476"/>
      <c r="AB258" s="476"/>
      <c r="AC258" s="476"/>
      <c r="AD258" s="476"/>
      <c r="AE258" s="476"/>
      <c r="AF258" s="476"/>
      <c r="AG258" s="476"/>
      <c r="AH258" s="476"/>
      <c r="AI258" s="476"/>
      <c r="AJ258" s="458">
        <f t="shared" si="191"/>
        <v>0</v>
      </c>
      <c r="AK258" s="476"/>
      <c r="AL258" s="476"/>
      <c r="AM258" s="499">
        <f t="shared" si="192"/>
        <v>0</v>
      </c>
      <c r="AN258" s="470"/>
      <c r="AO258" s="470"/>
      <c r="AP258" s="470"/>
      <c r="AQ258" s="72">
        <f t="shared" si="193"/>
        <v>0</v>
      </c>
    </row>
    <row r="259" s="448" customFormat="1" ht="14" customHeight="1" spans="1:43">
      <c r="A259" s="500"/>
      <c r="B259" s="470"/>
      <c r="C259" s="477" t="s">
        <v>392</v>
      </c>
      <c r="D259" s="474"/>
      <c r="E259" s="475">
        <f t="shared" si="188"/>
        <v>0</v>
      </c>
      <c r="F259" s="476"/>
      <c r="G259" s="476"/>
      <c r="H259" s="476"/>
      <c r="I259" s="476"/>
      <c r="J259" s="476"/>
      <c r="K259" s="476"/>
      <c r="L259" s="476"/>
      <c r="M259" s="476"/>
      <c r="N259" s="476"/>
      <c r="O259" s="476"/>
      <c r="P259" s="476"/>
      <c r="Q259" s="476"/>
      <c r="R259" s="458">
        <f t="shared" si="189"/>
        <v>0</v>
      </c>
      <c r="S259" s="476"/>
      <c r="T259" s="476"/>
      <c r="U259" s="458">
        <f t="shared" si="190"/>
        <v>0</v>
      </c>
      <c r="V259" s="476"/>
      <c r="W259" s="476"/>
      <c r="X259" s="476"/>
      <c r="Y259" s="476"/>
      <c r="Z259" s="476"/>
      <c r="AA259" s="476"/>
      <c r="AB259" s="476"/>
      <c r="AC259" s="476"/>
      <c r="AD259" s="476"/>
      <c r="AE259" s="476"/>
      <c r="AF259" s="476"/>
      <c r="AG259" s="476"/>
      <c r="AH259" s="476"/>
      <c r="AI259" s="476"/>
      <c r="AJ259" s="458">
        <f t="shared" si="191"/>
        <v>0</v>
      </c>
      <c r="AK259" s="476"/>
      <c r="AL259" s="476"/>
      <c r="AM259" s="499">
        <f t="shared" si="192"/>
        <v>0</v>
      </c>
      <c r="AN259" s="470"/>
      <c r="AO259" s="470"/>
      <c r="AP259" s="470"/>
      <c r="AQ259" s="72">
        <f t="shared" si="193"/>
        <v>0</v>
      </c>
    </row>
    <row r="260" s="448" customFormat="1" ht="14" customHeight="1" spans="1:43">
      <c r="A260" s="500"/>
      <c r="B260" s="470"/>
      <c r="C260" s="477" t="s">
        <v>168</v>
      </c>
      <c r="D260" s="474"/>
      <c r="E260" s="475">
        <f t="shared" si="188"/>
        <v>0</v>
      </c>
      <c r="F260" s="476"/>
      <c r="G260" s="476"/>
      <c r="H260" s="476"/>
      <c r="I260" s="476"/>
      <c r="J260" s="476"/>
      <c r="K260" s="476"/>
      <c r="L260" s="476"/>
      <c r="M260" s="476"/>
      <c r="N260" s="476"/>
      <c r="O260" s="476"/>
      <c r="P260" s="476"/>
      <c r="Q260" s="476"/>
      <c r="R260" s="458">
        <f t="shared" si="189"/>
        <v>0</v>
      </c>
      <c r="S260" s="476"/>
      <c r="T260" s="476"/>
      <c r="U260" s="458">
        <f t="shared" si="190"/>
        <v>0</v>
      </c>
      <c r="V260" s="476"/>
      <c r="W260" s="476"/>
      <c r="X260" s="476"/>
      <c r="Y260" s="476"/>
      <c r="Z260" s="476"/>
      <c r="AA260" s="476"/>
      <c r="AB260" s="476"/>
      <c r="AC260" s="476"/>
      <c r="AD260" s="476"/>
      <c r="AE260" s="476"/>
      <c r="AF260" s="476"/>
      <c r="AG260" s="476"/>
      <c r="AH260" s="476"/>
      <c r="AI260" s="476"/>
      <c r="AJ260" s="458">
        <f t="shared" si="191"/>
        <v>0</v>
      </c>
      <c r="AK260" s="476"/>
      <c r="AL260" s="476"/>
      <c r="AM260" s="499">
        <f t="shared" si="192"/>
        <v>0</v>
      </c>
      <c r="AN260" s="470"/>
      <c r="AO260" s="470"/>
      <c r="AP260" s="470"/>
      <c r="AQ260" s="72">
        <f t="shared" si="193"/>
        <v>0</v>
      </c>
    </row>
    <row r="261" s="448" customFormat="1" ht="14" customHeight="1" spans="1:43">
      <c r="A261" s="500"/>
      <c r="B261" s="470"/>
      <c r="C261" s="471" t="s">
        <v>393</v>
      </c>
      <c r="D261" s="474"/>
      <c r="E261" s="475">
        <f t="shared" si="188"/>
        <v>0</v>
      </c>
      <c r="F261" s="476"/>
      <c r="G261" s="476"/>
      <c r="H261" s="476"/>
      <c r="I261" s="476"/>
      <c r="J261" s="476"/>
      <c r="K261" s="476"/>
      <c r="L261" s="476"/>
      <c r="M261" s="476"/>
      <c r="N261" s="476"/>
      <c r="O261" s="476"/>
      <c r="P261" s="476"/>
      <c r="Q261" s="476"/>
      <c r="R261" s="458">
        <f t="shared" si="189"/>
        <v>0</v>
      </c>
      <c r="S261" s="476"/>
      <c r="T261" s="476"/>
      <c r="U261" s="458">
        <f t="shared" si="190"/>
        <v>0</v>
      </c>
      <c r="V261" s="476"/>
      <c r="W261" s="476"/>
      <c r="X261" s="476"/>
      <c r="Y261" s="476"/>
      <c r="Z261" s="476"/>
      <c r="AA261" s="476"/>
      <c r="AB261" s="476"/>
      <c r="AC261" s="476"/>
      <c r="AD261" s="476"/>
      <c r="AE261" s="476"/>
      <c r="AF261" s="476"/>
      <c r="AG261" s="476"/>
      <c r="AH261" s="476"/>
      <c r="AI261" s="476"/>
      <c r="AJ261" s="458">
        <f t="shared" si="191"/>
        <v>0</v>
      </c>
      <c r="AK261" s="476"/>
      <c r="AL261" s="476"/>
      <c r="AM261" s="499">
        <f t="shared" si="192"/>
        <v>0</v>
      </c>
      <c r="AN261" s="470"/>
      <c r="AO261" s="470"/>
      <c r="AP261" s="470"/>
      <c r="AQ261" s="72">
        <f t="shared" si="193"/>
        <v>0</v>
      </c>
    </row>
    <row r="262" s="448" customFormat="1" ht="14" customHeight="1" spans="1:43">
      <c r="A262" s="500"/>
      <c r="B262" s="470"/>
      <c r="C262" s="478" t="s">
        <v>394</v>
      </c>
      <c r="D262" s="474">
        <f t="shared" ref="D262:AQ262" si="194">SUM(D263:D269)</f>
        <v>0</v>
      </c>
      <c r="E262" s="474">
        <f t="shared" si="194"/>
        <v>746.15</v>
      </c>
      <c r="F262" s="474">
        <f t="shared" si="194"/>
        <v>501.66</v>
      </c>
      <c r="G262" s="474">
        <f t="shared" si="194"/>
        <v>0</v>
      </c>
      <c r="H262" s="474">
        <f t="shared" si="194"/>
        <v>0</v>
      </c>
      <c r="I262" s="474">
        <f t="shared" si="194"/>
        <v>0</v>
      </c>
      <c r="J262" s="474">
        <f t="shared" si="194"/>
        <v>19.17</v>
      </c>
      <c r="K262" s="474">
        <f t="shared" si="194"/>
        <v>1.65</v>
      </c>
      <c r="L262" s="474">
        <f t="shared" si="194"/>
        <v>1.26</v>
      </c>
      <c r="M262" s="474">
        <f t="shared" si="194"/>
        <v>0</v>
      </c>
      <c r="N262" s="474">
        <f t="shared" si="194"/>
        <v>1.92</v>
      </c>
      <c r="O262" s="474">
        <f t="shared" si="194"/>
        <v>0</v>
      </c>
      <c r="P262" s="474">
        <f t="shared" si="194"/>
        <v>0</v>
      </c>
      <c r="Q262" s="474">
        <f t="shared" si="194"/>
        <v>0</v>
      </c>
      <c r="R262" s="474">
        <f t="shared" si="194"/>
        <v>525.66</v>
      </c>
      <c r="S262" s="474">
        <f t="shared" si="194"/>
        <v>98.62</v>
      </c>
      <c r="T262" s="474">
        <f t="shared" si="194"/>
        <v>10</v>
      </c>
      <c r="U262" s="474">
        <f t="shared" si="194"/>
        <v>108.62</v>
      </c>
      <c r="V262" s="474">
        <f t="shared" si="194"/>
        <v>0</v>
      </c>
      <c r="W262" s="474">
        <f t="shared" si="194"/>
        <v>60.77</v>
      </c>
      <c r="X262" s="474">
        <f t="shared" si="194"/>
        <v>0</v>
      </c>
      <c r="Y262" s="474">
        <f t="shared" si="194"/>
        <v>28.34</v>
      </c>
      <c r="Z262" s="474">
        <f t="shared" si="194"/>
        <v>0</v>
      </c>
      <c r="AA262" s="474">
        <f t="shared" si="194"/>
        <v>0</v>
      </c>
      <c r="AB262" s="474">
        <f t="shared" si="194"/>
        <v>0</v>
      </c>
      <c r="AC262" s="474">
        <f t="shared" si="194"/>
        <v>0</v>
      </c>
      <c r="AD262" s="474">
        <f t="shared" si="194"/>
        <v>0</v>
      </c>
      <c r="AE262" s="474">
        <f t="shared" si="194"/>
        <v>0</v>
      </c>
      <c r="AF262" s="474">
        <f t="shared" si="194"/>
        <v>10</v>
      </c>
      <c r="AG262" s="474">
        <f t="shared" si="194"/>
        <v>0</v>
      </c>
      <c r="AH262" s="474">
        <f t="shared" si="194"/>
        <v>0</v>
      </c>
      <c r="AI262" s="474">
        <f t="shared" si="194"/>
        <v>6.76</v>
      </c>
      <c r="AJ262" s="474">
        <f t="shared" si="194"/>
        <v>105.87</v>
      </c>
      <c r="AK262" s="474">
        <f t="shared" si="194"/>
        <v>0</v>
      </c>
      <c r="AL262" s="474">
        <f t="shared" si="194"/>
        <v>6</v>
      </c>
      <c r="AM262" s="498">
        <f t="shared" si="194"/>
        <v>746.15</v>
      </c>
      <c r="AN262" s="474">
        <f t="shared" si="194"/>
        <v>162</v>
      </c>
      <c r="AO262" s="474">
        <f t="shared" si="194"/>
        <v>0</v>
      </c>
      <c r="AP262" s="474">
        <f t="shared" si="194"/>
        <v>18</v>
      </c>
      <c r="AQ262" s="474">
        <f t="shared" si="194"/>
        <v>926.15</v>
      </c>
    </row>
    <row r="263" s="448" customFormat="1" ht="14" customHeight="1" spans="1:43">
      <c r="A263" s="500"/>
      <c r="B263" s="470"/>
      <c r="C263" s="473" t="s">
        <v>150</v>
      </c>
      <c r="D263" s="474"/>
      <c r="E263" s="475">
        <f t="shared" ref="E263:E269" si="195">R263+U263+V263+AJ263+AL263</f>
        <v>701.05</v>
      </c>
      <c r="F263" s="476">
        <v>501.66</v>
      </c>
      <c r="G263" s="476"/>
      <c r="H263" s="476"/>
      <c r="I263" s="476"/>
      <c r="J263" s="476">
        <v>19.17</v>
      </c>
      <c r="K263" s="476">
        <v>1.65</v>
      </c>
      <c r="L263" s="476">
        <v>1.26</v>
      </c>
      <c r="M263" s="476"/>
      <c r="N263" s="476">
        <v>1.92</v>
      </c>
      <c r="O263" s="476"/>
      <c r="P263" s="476"/>
      <c r="Q263" s="476"/>
      <c r="R263" s="458">
        <f t="shared" ref="R263:R269" si="196">SUM(F263:Q263)</f>
        <v>525.66</v>
      </c>
      <c r="S263" s="476">
        <v>98.62</v>
      </c>
      <c r="T263" s="476">
        <v>10</v>
      </c>
      <c r="U263" s="458">
        <f t="shared" ref="U263:U269" si="197">SUM(S263:T263)</f>
        <v>108.62</v>
      </c>
      <c r="V263" s="476"/>
      <c r="W263" s="476">
        <v>60.77</v>
      </c>
      <c r="X263" s="476"/>
      <c r="Y263" s="476"/>
      <c r="Z263" s="476"/>
      <c r="AA263" s="476"/>
      <c r="AB263" s="476"/>
      <c r="AC263" s="476"/>
      <c r="AD263" s="476"/>
      <c r="AE263" s="476"/>
      <c r="AF263" s="476"/>
      <c r="AG263" s="476"/>
      <c r="AH263" s="476"/>
      <c r="AI263" s="476"/>
      <c r="AJ263" s="458">
        <f t="shared" ref="AJ263:AJ269" si="198">SUM(W263:AI263)</f>
        <v>60.77</v>
      </c>
      <c r="AK263" s="476"/>
      <c r="AL263" s="476">
        <v>6</v>
      </c>
      <c r="AM263" s="499">
        <f t="shared" ref="AM263:AM269" si="199">R263+U263+V263+AJ263+AL263</f>
        <v>701.05</v>
      </c>
      <c r="AN263" s="470"/>
      <c r="AO263" s="470"/>
      <c r="AP263" s="470"/>
      <c r="AQ263" s="72">
        <f t="shared" ref="AQ263:AQ269" si="200">AM263+AN263+AO263+AP263</f>
        <v>701.05</v>
      </c>
    </row>
    <row r="264" s="448" customFormat="1" ht="14" customHeight="1" spans="1:43">
      <c r="A264" s="500"/>
      <c r="B264" s="470"/>
      <c r="C264" s="473" t="s">
        <v>152</v>
      </c>
      <c r="D264" s="474"/>
      <c r="E264" s="475">
        <f t="shared" si="195"/>
        <v>17.34</v>
      </c>
      <c r="F264" s="476"/>
      <c r="G264" s="476"/>
      <c r="H264" s="476"/>
      <c r="I264" s="476"/>
      <c r="J264" s="476"/>
      <c r="K264" s="476"/>
      <c r="L264" s="476"/>
      <c r="M264" s="476"/>
      <c r="N264" s="476"/>
      <c r="O264" s="476"/>
      <c r="P264" s="476"/>
      <c r="Q264" s="476"/>
      <c r="R264" s="458">
        <f t="shared" si="196"/>
        <v>0</v>
      </c>
      <c r="S264" s="476"/>
      <c r="T264" s="476"/>
      <c r="U264" s="458">
        <f t="shared" si="197"/>
        <v>0</v>
      </c>
      <c r="V264" s="476"/>
      <c r="W264" s="476"/>
      <c r="X264" s="476"/>
      <c r="Y264" s="476">
        <v>7.34</v>
      </c>
      <c r="Z264" s="476"/>
      <c r="AA264" s="476"/>
      <c r="AB264" s="476"/>
      <c r="AC264" s="476"/>
      <c r="AD264" s="476"/>
      <c r="AE264" s="476"/>
      <c r="AF264" s="476">
        <v>10</v>
      </c>
      <c r="AG264" s="476"/>
      <c r="AH264" s="476"/>
      <c r="AI264" s="476"/>
      <c r="AJ264" s="458">
        <f t="shared" si="198"/>
        <v>17.34</v>
      </c>
      <c r="AK264" s="476"/>
      <c r="AL264" s="476"/>
      <c r="AM264" s="499">
        <f t="shared" si="199"/>
        <v>17.34</v>
      </c>
      <c r="AN264" s="470"/>
      <c r="AO264" s="470"/>
      <c r="AP264" s="470"/>
      <c r="AQ264" s="72">
        <f t="shared" si="200"/>
        <v>17.34</v>
      </c>
    </row>
    <row r="265" s="448" customFormat="1" ht="14" customHeight="1" spans="1:43">
      <c r="A265" s="500"/>
      <c r="B265" s="470"/>
      <c r="C265" s="477" t="s">
        <v>154</v>
      </c>
      <c r="D265" s="474"/>
      <c r="E265" s="475">
        <f t="shared" si="195"/>
        <v>0</v>
      </c>
      <c r="F265" s="476"/>
      <c r="G265" s="476"/>
      <c r="H265" s="476"/>
      <c r="I265" s="476"/>
      <c r="J265" s="476"/>
      <c r="K265" s="476"/>
      <c r="L265" s="476"/>
      <c r="M265" s="476"/>
      <c r="N265" s="476"/>
      <c r="O265" s="476"/>
      <c r="P265" s="476"/>
      <c r="Q265" s="476"/>
      <c r="R265" s="458">
        <f t="shared" si="196"/>
        <v>0</v>
      </c>
      <c r="S265" s="476"/>
      <c r="T265" s="476"/>
      <c r="U265" s="458">
        <f t="shared" si="197"/>
        <v>0</v>
      </c>
      <c r="V265" s="476"/>
      <c r="W265" s="476"/>
      <c r="X265" s="476"/>
      <c r="Y265" s="476"/>
      <c r="Z265" s="476"/>
      <c r="AA265" s="476"/>
      <c r="AB265" s="476"/>
      <c r="AC265" s="476"/>
      <c r="AD265" s="476"/>
      <c r="AE265" s="476"/>
      <c r="AF265" s="476"/>
      <c r="AG265" s="476"/>
      <c r="AH265" s="476"/>
      <c r="AI265" s="476"/>
      <c r="AJ265" s="458">
        <f t="shared" si="198"/>
        <v>0</v>
      </c>
      <c r="AK265" s="476"/>
      <c r="AL265" s="476"/>
      <c r="AM265" s="499">
        <f t="shared" si="199"/>
        <v>0</v>
      </c>
      <c r="AN265" s="470"/>
      <c r="AO265" s="470"/>
      <c r="AP265" s="470"/>
      <c r="AQ265" s="72">
        <f t="shared" si="200"/>
        <v>0</v>
      </c>
    </row>
    <row r="266" s="448" customFormat="1" ht="14" customHeight="1" spans="1:43">
      <c r="A266" s="500"/>
      <c r="B266" s="470"/>
      <c r="C266" s="477" t="s">
        <v>395</v>
      </c>
      <c r="D266" s="474"/>
      <c r="E266" s="475">
        <f t="shared" si="195"/>
        <v>6</v>
      </c>
      <c r="F266" s="476"/>
      <c r="G266" s="476"/>
      <c r="H266" s="476"/>
      <c r="I266" s="476"/>
      <c r="J266" s="476"/>
      <c r="K266" s="476"/>
      <c r="L266" s="476"/>
      <c r="M266" s="476"/>
      <c r="N266" s="476"/>
      <c r="O266" s="476"/>
      <c r="P266" s="476"/>
      <c r="Q266" s="476"/>
      <c r="R266" s="458">
        <f t="shared" si="196"/>
        <v>0</v>
      </c>
      <c r="S266" s="476"/>
      <c r="T266" s="476"/>
      <c r="U266" s="458">
        <f t="shared" si="197"/>
        <v>0</v>
      </c>
      <c r="V266" s="476"/>
      <c r="W266" s="476"/>
      <c r="X266" s="476"/>
      <c r="Y266" s="476">
        <v>6</v>
      </c>
      <c r="Z266" s="476"/>
      <c r="AA266" s="476"/>
      <c r="AB266" s="476"/>
      <c r="AC266" s="476"/>
      <c r="AD266" s="476"/>
      <c r="AE266" s="476"/>
      <c r="AF266" s="476"/>
      <c r="AG266" s="476"/>
      <c r="AH266" s="476"/>
      <c r="AI266" s="476"/>
      <c r="AJ266" s="458">
        <f t="shared" si="198"/>
        <v>6</v>
      </c>
      <c r="AK266" s="476"/>
      <c r="AL266" s="476"/>
      <c r="AM266" s="499">
        <f t="shared" si="199"/>
        <v>6</v>
      </c>
      <c r="AN266" s="470"/>
      <c r="AO266" s="470"/>
      <c r="AP266" s="470"/>
      <c r="AQ266" s="72">
        <f t="shared" si="200"/>
        <v>6</v>
      </c>
    </row>
    <row r="267" s="448" customFormat="1" ht="14" customHeight="1" spans="1:43">
      <c r="A267" s="500"/>
      <c r="B267" s="470"/>
      <c r="C267" s="477" t="s">
        <v>396</v>
      </c>
      <c r="D267" s="474"/>
      <c r="E267" s="475">
        <f t="shared" si="195"/>
        <v>15</v>
      </c>
      <c r="F267" s="476"/>
      <c r="G267" s="476"/>
      <c r="H267" s="476"/>
      <c r="I267" s="476"/>
      <c r="J267" s="476"/>
      <c r="K267" s="476"/>
      <c r="L267" s="476"/>
      <c r="M267" s="476"/>
      <c r="N267" s="476"/>
      <c r="O267" s="476"/>
      <c r="P267" s="476"/>
      <c r="Q267" s="476"/>
      <c r="R267" s="458">
        <f t="shared" si="196"/>
        <v>0</v>
      </c>
      <c r="S267" s="476"/>
      <c r="T267" s="476"/>
      <c r="U267" s="458">
        <f t="shared" si="197"/>
        <v>0</v>
      </c>
      <c r="V267" s="476"/>
      <c r="W267" s="476"/>
      <c r="X267" s="476"/>
      <c r="Y267" s="476">
        <v>15</v>
      </c>
      <c r="Z267" s="476"/>
      <c r="AA267" s="476"/>
      <c r="AB267" s="476"/>
      <c r="AC267" s="476"/>
      <c r="AD267" s="476"/>
      <c r="AE267" s="476"/>
      <c r="AF267" s="476"/>
      <c r="AG267" s="476"/>
      <c r="AH267" s="476"/>
      <c r="AI267" s="476"/>
      <c r="AJ267" s="458">
        <f t="shared" si="198"/>
        <v>15</v>
      </c>
      <c r="AK267" s="476"/>
      <c r="AL267" s="476"/>
      <c r="AM267" s="499">
        <f t="shared" si="199"/>
        <v>15</v>
      </c>
      <c r="AN267" s="470"/>
      <c r="AO267" s="470"/>
      <c r="AP267" s="470"/>
      <c r="AQ267" s="72">
        <f t="shared" si="200"/>
        <v>15</v>
      </c>
    </row>
    <row r="268" s="448" customFormat="1" ht="14" customHeight="1" spans="1:43">
      <c r="A268" s="500"/>
      <c r="B268" s="470"/>
      <c r="C268" s="477" t="s">
        <v>168</v>
      </c>
      <c r="D268" s="474"/>
      <c r="E268" s="475">
        <f t="shared" si="195"/>
        <v>0</v>
      </c>
      <c r="F268" s="476"/>
      <c r="G268" s="476"/>
      <c r="H268" s="476"/>
      <c r="I268" s="476"/>
      <c r="J268" s="476"/>
      <c r="K268" s="476"/>
      <c r="L268" s="476"/>
      <c r="M268" s="476"/>
      <c r="N268" s="476"/>
      <c r="O268" s="476"/>
      <c r="P268" s="476"/>
      <c r="Q268" s="476"/>
      <c r="R268" s="458">
        <f t="shared" si="196"/>
        <v>0</v>
      </c>
      <c r="S268" s="476"/>
      <c r="T268" s="476"/>
      <c r="U268" s="458">
        <f t="shared" si="197"/>
        <v>0</v>
      </c>
      <c r="V268" s="476"/>
      <c r="W268" s="476"/>
      <c r="X268" s="476"/>
      <c r="Y268" s="476"/>
      <c r="Z268" s="476"/>
      <c r="AA268" s="476"/>
      <c r="AB268" s="476"/>
      <c r="AC268" s="476"/>
      <c r="AD268" s="476"/>
      <c r="AE268" s="476"/>
      <c r="AF268" s="476"/>
      <c r="AG268" s="476"/>
      <c r="AH268" s="476"/>
      <c r="AI268" s="476"/>
      <c r="AJ268" s="458">
        <f t="shared" si="198"/>
        <v>0</v>
      </c>
      <c r="AK268" s="476"/>
      <c r="AL268" s="476"/>
      <c r="AM268" s="499">
        <f t="shared" si="199"/>
        <v>0</v>
      </c>
      <c r="AN268" s="470"/>
      <c r="AO268" s="470"/>
      <c r="AP268" s="470"/>
      <c r="AQ268" s="72">
        <f t="shared" si="200"/>
        <v>0</v>
      </c>
    </row>
    <row r="269" s="448" customFormat="1" ht="14" customHeight="1" spans="1:43">
      <c r="A269" s="500"/>
      <c r="B269" s="470"/>
      <c r="C269" s="477" t="s">
        <v>397</v>
      </c>
      <c r="D269" s="474"/>
      <c r="E269" s="475">
        <f t="shared" si="195"/>
        <v>6.76</v>
      </c>
      <c r="F269" s="476"/>
      <c r="G269" s="476"/>
      <c r="H269" s="476"/>
      <c r="I269" s="476"/>
      <c r="J269" s="476"/>
      <c r="K269" s="476"/>
      <c r="L269" s="476"/>
      <c r="M269" s="476"/>
      <c r="N269" s="476"/>
      <c r="O269" s="476"/>
      <c r="P269" s="476"/>
      <c r="Q269" s="476"/>
      <c r="R269" s="458">
        <f t="shared" si="196"/>
        <v>0</v>
      </c>
      <c r="S269" s="476"/>
      <c r="T269" s="476"/>
      <c r="U269" s="458">
        <f t="shared" si="197"/>
        <v>0</v>
      </c>
      <c r="V269" s="476"/>
      <c r="W269" s="476"/>
      <c r="X269" s="476"/>
      <c r="Y269" s="476"/>
      <c r="Z269" s="476"/>
      <c r="AA269" s="476"/>
      <c r="AB269" s="476"/>
      <c r="AC269" s="476"/>
      <c r="AD269" s="476"/>
      <c r="AE269" s="476"/>
      <c r="AF269" s="476"/>
      <c r="AG269" s="476"/>
      <c r="AH269" s="476"/>
      <c r="AI269" s="476">
        <v>6.76</v>
      </c>
      <c r="AJ269" s="458">
        <f t="shared" si="198"/>
        <v>6.76</v>
      </c>
      <c r="AK269" s="476"/>
      <c r="AL269" s="476"/>
      <c r="AM269" s="499">
        <f t="shared" si="199"/>
        <v>6.76</v>
      </c>
      <c r="AN269" s="470">
        <v>162</v>
      </c>
      <c r="AO269" s="470"/>
      <c r="AP269" s="470">
        <v>18</v>
      </c>
      <c r="AQ269" s="72">
        <f t="shared" si="200"/>
        <v>186.76</v>
      </c>
    </row>
    <row r="270" s="448" customFormat="1" ht="14" customHeight="1" spans="1:43">
      <c r="A270" s="500"/>
      <c r="B270" s="470"/>
      <c r="C270" s="471" t="s">
        <v>398</v>
      </c>
      <c r="D270" s="474">
        <f t="shared" ref="D270:AQ270" si="201">SUM(D271:D278)</f>
        <v>0</v>
      </c>
      <c r="E270" s="474">
        <f t="shared" si="201"/>
        <v>1701.07</v>
      </c>
      <c r="F270" s="474">
        <f t="shared" si="201"/>
        <v>870.37</v>
      </c>
      <c r="G270" s="474">
        <f t="shared" si="201"/>
        <v>0</v>
      </c>
      <c r="H270" s="474">
        <f t="shared" si="201"/>
        <v>0</v>
      </c>
      <c r="I270" s="474">
        <f t="shared" si="201"/>
        <v>0</v>
      </c>
      <c r="J270" s="474">
        <f t="shared" si="201"/>
        <v>32.42</v>
      </c>
      <c r="K270" s="474">
        <f t="shared" si="201"/>
        <v>2.79</v>
      </c>
      <c r="L270" s="474">
        <f t="shared" si="201"/>
        <v>2.13</v>
      </c>
      <c r="M270" s="474">
        <f t="shared" si="201"/>
        <v>0</v>
      </c>
      <c r="N270" s="474">
        <f t="shared" si="201"/>
        <v>1.5</v>
      </c>
      <c r="O270" s="474">
        <f t="shared" si="201"/>
        <v>0</v>
      </c>
      <c r="P270" s="474">
        <f t="shared" si="201"/>
        <v>0</v>
      </c>
      <c r="Q270" s="474">
        <f t="shared" si="201"/>
        <v>0</v>
      </c>
      <c r="R270" s="474">
        <f t="shared" si="201"/>
        <v>909.21</v>
      </c>
      <c r="S270" s="474">
        <f t="shared" si="201"/>
        <v>163.56</v>
      </c>
      <c r="T270" s="474">
        <f t="shared" si="201"/>
        <v>10</v>
      </c>
      <c r="U270" s="474">
        <f t="shared" si="201"/>
        <v>173.56</v>
      </c>
      <c r="V270" s="474">
        <f t="shared" si="201"/>
        <v>0</v>
      </c>
      <c r="W270" s="474">
        <f t="shared" si="201"/>
        <v>0</v>
      </c>
      <c r="X270" s="474">
        <f t="shared" si="201"/>
        <v>49.7</v>
      </c>
      <c r="Y270" s="474">
        <f t="shared" si="201"/>
        <v>15</v>
      </c>
      <c r="Z270" s="474">
        <f t="shared" si="201"/>
        <v>0</v>
      </c>
      <c r="AA270" s="474">
        <f t="shared" si="201"/>
        <v>0</v>
      </c>
      <c r="AB270" s="474">
        <f t="shared" si="201"/>
        <v>0</v>
      </c>
      <c r="AC270" s="474">
        <f t="shared" si="201"/>
        <v>0</v>
      </c>
      <c r="AD270" s="474">
        <f t="shared" si="201"/>
        <v>0</v>
      </c>
      <c r="AE270" s="474">
        <f t="shared" si="201"/>
        <v>10</v>
      </c>
      <c r="AF270" s="474">
        <f t="shared" si="201"/>
        <v>275.6</v>
      </c>
      <c r="AG270" s="474">
        <f t="shared" si="201"/>
        <v>0</v>
      </c>
      <c r="AH270" s="474">
        <f t="shared" si="201"/>
        <v>0</v>
      </c>
      <c r="AI270" s="474">
        <f t="shared" si="201"/>
        <v>0</v>
      </c>
      <c r="AJ270" s="474">
        <f t="shared" si="201"/>
        <v>350.3</v>
      </c>
      <c r="AK270" s="474">
        <f t="shared" si="201"/>
        <v>0</v>
      </c>
      <c r="AL270" s="474">
        <f t="shared" si="201"/>
        <v>268</v>
      </c>
      <c r="AM270" s="498">
        <f t="shared" si="201"/>
        <v>1701.07</v>
      </c>
      <c r="AN270" s="474">
        <f t="shared" si="201"/>
        <v>530</v>
      </c>
      <c r="AO270" s="474">
        <f t="shared" si="201"/>
        <v>0</v>
      </c>
      <c r="AP270" s="474">
        <f t="shared" si="201"/>
        <v>73</v>
      </c>
      <c r="AQ270" s="474">
        <f t="shared" si="201"/>
        <v>2304.07</v>
      </c>
    </row>
    <row r="271" s="448" customFormat="1" ht="14" customHeight="1" spans="1:43">
      <c r="A271" s="500"/>
      <c r="B271" s="470"/>
      <c r="C271" s="473" t="s">
        <v>150</v>
      </c>
      <c r="D271" s="474"/>
      <c r="E271" s="475">
        <f t="shared" ref="E271:E278" si="202">R271+U271+V271+AJ271+AL271</f>
        <v>1350.77</v>
      </c>
      <c r="F271" s="476">
        <v>870.37</v>
      </c>
      <c r="G271" s="476"/>
      <c r="H271" s="476"/>
      <c r="I271" s="476"/>
      <c r="J271" s="476">
        <v>32.42</v>
      </c>
      <c r="K271" s="476">
        <v>2.79</v>
      </c>
      <c r="L271" s="476">
        <v>2.13</v>
      </c>
      <c r="M271" s="476"/>
      <c r="N271" s="476">
        <v>1.5</v>
      </c>
      <c r="O271" s="476"/>
      <c r="P271" s="476"/>
      <c r="Q271" s="476"/>
      <c r="R271" s="458">
        <f t="shared" ref="R271:R278" si="203">SUM(F271:Q271)</f>
        <v>909.21</v>
      </c>
      <c r="S271" s="476">
        <v>163.56</v>
      </c>
      <c r="T271" s="476">
        <v>10</v>
      </c>
      <c r="U271" s="458">
        <f t="shared" ref="U271:U278" si="204">SUM(S271:T271)</f>
        <v>173.56</v>
      </c>
      <c r="V271" s="476"/>
      <c r="W271" s="476"/>
      <c r="X271" s="476"/>
      <c r="Y271" s="476"/>
      <c r="Z271" s="476"/>
      <c r="AA271" s="476"/>
      <c r="AB271" s="476"/>
      <c r="AC271" s="476"/>
      <c r="AD271" s="476"/>
      <c r="AE271" s="476"/>
      <c r="AF271" s="476"/>
      <c r="AG271" s="476"/>
      <c r="AH271" s="476"/>
      <c r="AI271" s="476"/>
      <c r="AJ271" s="458">
        <f t="shared" ref="AJ271:AJ278" si="205">SUM(W271:AI271)</f>
        <v>0</v>
      </c>
      <c r="AK271" s="476"/>
      <c r="AL271" s="476">
        <v>268</v>
      </c>
      <c r="AM271" s="499">
        <f t="shared" ref="AM271:AM278" si="206">R271+U271+V271+AJ271+AL271</f>
        <v>1350.77</v>
      </c>
      <c r="AN271" s="470"/>
      <c r="AO271" s="470"/>
      <c r="AP271" s="470"/>
      <c r="AQ271" s="72">
        <f t="shared" ref="AQ271:AQ278" si="207">AM271+AN271+AO271+AP271</f>
        <v>1350.77</v>
      </c>
    </row>
    <row r="272" s="448" customFormat="1" ht="14" customHeight="1" spans="1:43">
      <c r="A272" s="500"/>
      <c r="B272" s="470"/>
      <c r="C272" s="473" t="s">
        <v>152</v>
      </c>
      <c r="D272" s="474"/>
      <c r="E272" s="475">
        <f t="shared" si="202"/>
        <v>0</v>
      </c>
      <c r="F272" s="476"/>
      <c r="G272" s="476"/>
      <c r="H272" s="476"/>
      <c r="I272" s="476"/>
      <c r="J272" s="476"/>
      <c r="K272" s="476"/>
      <c r="L272" s="476"/>
      <c r="M272" s="476"/>
      <c r="N272" s="476"/>
      <c r="O272" s="476"/>
      <c r="P272" s="476"/>
      <c r="Q272" s="476"/>
      <c r="R272" s="458">
        <f t="shared" si="203"/>
        <v>0</v>
      </c>
      <c r="S272" s="476"/>
      <c r="T272" s="476"/>
      <c r="U272" s="458">
        <f t="shared" si="204"/>
        <v>0</v>
      </c>
      <c r="V272" s="476"/>
      <c r="W272" s="476"/>
      <c r="X272" s="476"/>
      <c r="Y272" s="476"/>
      <c r="Z272" s="476"/>
      <c r="AA272" s="476"/>
      <c r="AB272" s="476"/>
      <c r="AC272" s="476"/>
      <c r="AD272" s="476"/>
      <c r="AE272" s="476"/>
      <c r="AF272" s="476"/>
      <c r="AG272" s="476"/>
      <c r="AH272" s="476"/>
      <c r="AI272" s="476"/>
      <c r="AJ272" s="458">
        <f t="shared" si="205"/>
        <v>0</v>
      </c>
      <c r="AK272" s="476"/>
      <c r="AL272" s="476"/>
      <c r="AM272" s="499">
        <f t="shared" si="206"/>
        <v>0</v>
      </c>
      <c r="AN272" s="470"/>
      <c r="AO272" s="470"/>
      <c r="AP272" s="470"/>
      <c r="AQ272" s="72">
        <f t="shared" si="207"/>
        <v>0</v>
      </c>
    </row>
    <row r="273" s="448" customFormat="1" ht="14" customHeight="1" spans="1:43">
      <c r="A273" s="500"/>
      <c r="B273" s="470"/>
      <c r="C273" s="473" t="s">
        <v>154</v>
      </c>
      <c r="D273" s="474"/>
      <c r="E273" s="475">
        <f t="shared" si="202"/>
        <v>0</v>
      </c>
      <c r="F273" s="476"/>
      <c r="G273" s="476"/>
      <c r="H273" s="476"/>
      <c r="I273" s="476"/>
      <c r="J273" s="476"/>
      <c r="K273" s="476"/>
      <c r="L273" s="476"/>
      <c r="M273" s="476"/>
      <c r="N273" s="476"/>
      <c r="O273" s="476"/>
      <c r="P273" s="476"/>
      <c r="Q273" s="476"/>
      <c r="R273" s="458">
        <f t="shared" si="203"/>
        <v>0</v>
      </c>
      <c r="S273" s="476"/>
      <c r="T273" s="476"/>
      <c r="U273" s="458">
        <f t="shared" si="204"/>
        <v>0</v>
      </c>
      <c r="V273" s="476"/>
      <c r="W273" s="476"/>
      <c r="X273" s="476"/>
      <c r="Y273" s="476"/>
      <c r="Z273" s="476"/>
      <c r="AA273" s="476"/>
      <c r="AB273" s="476"/>
      <c r="AC273" s="476"/>
      <c r="AD273" s="476"/>
      <c r="AE273" s="476"/>
      <c r="AF273" s="476"/>
      <c r="AG273" s="476"/>
      <c r="AH273" s="476"/>
      <c r="AI273" s="476"/>
      <c r="AJ273" s="458">
        <f t="shared" si="205"/>
        <v>0</v>
      </c>
      <c r="AK273" s="476"/>
      <c r="AL273" s="476"/>
      <c r="AM273" s="499">
        <f t="shared" si="206"/>
        <v>0</v>
      </c>
      <c r="AN273" s="470"/>
      <c r="AO273" s="470"/>
      <c r="AP273" s="470"/>
      <c r="AQ273" s="72">
        <f t="shared" si="207"/>
        <v>0</v>
      </c>
    </row>
    <row r="274" s="448" customFormat="1" ht="14" customHeight="1" spans="1:43">
      <c r="A274" s="500"/>
      <c r="B274" s="470"/>
      <c r="C274" s="477" t="s">
        <v>399</v>
      </c>
      <c r="D274" s="474"/>
      <c r="E274" s="475">
        <f t="shared" si="202"/>
        <v>64.7</v>
      </c>
      <c r="F274" s="476"/>
      <c r="G274" s="476"/>
      <c r="H274" s="476"/>
      <c r="I274" s="476"/>
      <c r="J274" s="476"/>
      <c r="K274" s="476"/>
      <c r="L274" s="476"/>
      <c r="M274" s="476"/>
      <c r="N274" s="476"/>
      <c r="O274" s="476"/>
      <c r="P274" s="476"/>
      <c r="Q274" s="476"/>
      <c r="R274" s="458">
        <f t="shared" si="203"/>
        <v>0</v>
      </c>
      <c r="S274" s="476"/>
      <c r="T274" s="476"/>
      <c r="U274" s="458">
        <f t="shared" si="204"/>
        <v>0</v>
      </c>
      <c r="V274" s="476"/>
      <c r="W274" s="476"/>
      <c r="X274" s="476">
        <v>49.7</v>
      </c>
      <c r="Y274" s="476">
        <v>15</v>
      </c>
      <c r="Z274" s="476"/>
      <c r="AA274" s="476"/>
      <c r="AB274" s="476"/>
      <c r="AC274" s="476"/>
      <c r="AD274" s="476"/>
      <c r="AE274" s="476"/>
      <c r="AF274" s="476"/>
      <c r="AG274" s="476"/>
      <c r="AH274" s="476"/>
      <c r="AI274" s="476"/>
      <c r="AJ274" s="458">
        <f t="shared" si="205"/>
        <v>64.7</v>
      </c>
      <c r="AK274" s="476"/>
      <c r="AL274" s="476"/>
      <c r="AM274" s="499">
        <f t="shared" si="206"/>
        <v>64.7</v>
      </c>
      <c r="AN274" s="470"/>
      <c r="AO274" s="470"/>
      <c r="AP274" s="470"/>
      <c r="AQ274" s="72">
        <f t="shared" si="207"/>
        <v>64.7</v>
      </c>
    </row>
    <row r="275" s="448" customFormat="1" ht="14" customHeight="1" spans="1:43">
      <c r="A275" s="500"/>
      <c r="B275" s="470"/>
      <c r="C275" s="477" t="s">
        <v>400</v>
      </c>
      <c r="D275" s="474"/>
      <c r="E275" s="475">
        <f t="shared" si="202"/>
        <v>0</v>
      </c>
      <c r="F275" s="476"/>
      <c r="G275" s="476"/>
      <c r="H275" s="476"/>
      <c r="I275" s="476"/>
      <c r="J275" s="476"/>
      <c r="K275" s="476"/>
      <c r="L275" s="476"/>
      <c r="M275" s="476"/>
      <c r="N275" s="476"/>
      <c r="O275" s="476"/>
      <c r="P275" s="476"/>
      <c r="Q275" s="476"/>
      <c r="R275" s="458">
        <f t="shared" si="203"/>
        <v>0</v>
      </c>
      <c r="S275" s="476"/>
      <c r="T275" s="476"/>
      <c r="U275" s="458">
        <f t="shared" si="204"/>
        <v>0</v>
      </c>
      <c r="V275" s="476"/>
      <c r="W275" s="476"/>
      <c r="X275" s="476"/>
      <c r="Y275" s="476"/>
      <c r="Z275" s="476"/>
      <c r="AA275" s="476"/>
      <c r="AB275" s="476"/>
      <c r="AC275" s="476"/>
      <c r="AD275" s="476"/>
      <c r="AE275" s="476"/>
      <c r="AF275" s="476"/>
      <c r="AG275" s="476"/>
      <c r="AH275" s="476"/>
      <c r="AI275" s="476"/>
      <c r="AJ275" s="458">
        <f t="shared" si="205"/>
        <v>0</v>
      </c>
      <c r="AK275" s="476"/>
      <c r="AL275" s="476"/>
      <c r="AM275" s="499">
        <f t="shared" si="206"/>
        <v>0</v>
      </c>
      <c r="AN275" s="470"/>
      <c r="AO275" s="470"/>
      <c r="AP275" s="470"/>
      <c r="AQ275" s="72">
        <f t="shared" si="207"/>
        <v>0</v>
      </c>
    </row>
    <row r="276" s="448" customFormat="1" ht="14" customHeight="1" spans="1:43">
      <c r="A276" s="500"/>
      <c r="B276" s="470"/>
      <c r="C276" s="477" t="s">
        <v>401</v>
      </c>
      <c r="D276" s="474"/>
      <c r="E276" s="475">
        <f t="shared" si="202"/>
        <v>200</v>
      </c>
      <c r="F276" s="476"/>
      <c r="G276" s="476"/>
      <c r="H276" s="476"/>
      <c r="I276" s="476"/>
      <c r="J276" s="476"/>
      <c r="K276" s="476"/>
      <c r="L276" s="476"/>
      <c r="M276" s="476"/>
      <c r="N276" s="476"/>
      <c r="O276" s="476"/>
      <c r="P276" s="476"/>
      <c r="Q276" s="476"/>
      <c r="R276" s="458">
        <f t="shared" si="203"/>
        <v>0</v>
      </c>
      <c r="S276" s="476"/>
      <c r="T276" s="476"/>
      <c r="U276" s="458">
        <f t="shared" si="204"/>
        <v>0</v>
      </c>
      <c r="V276" s="476"/>
      <c r="W276" s="476"/>
      <c r="X276" s="476"/>
      <c r="Y276" s="476"/>
      <c r="Z276" s="476"/>
      <c r="AA276" s="476"/>
      <c r="AB276" s="476"/>
      <c r="AC276" s="476"/>
      <c r="AD276" s="476"/>
      <c r="AE276" s="476"/>
      <c r="AF276" s="476">
        <v>200</v>
      </c>
      <c r="AG276" s="476"/>
      <c r="AH276" s="476"/>
      <c r="AI276" s="476"/>
      <c r="AJ276" s="458">
        <f t="shared" si="205"/>
        <v>200</v>
      </c>
      <c r="AK276" s="476"/>
      <c r="AL276" s="476"/>
      <c r="AM276" s="499">
        <f t="shared" si="206"/>
        <v>200</v>
      </c>
      <c r="AN276" s="470"/>
      <c r="AO276" s="470"/>
      <c r="AP276" s="470"/>
      <c r="AQ276" s="72">
        <f t="shared" si="207"/>
        <v>200</v>
      </c>
    </row>
    <row r="277" s="448" customFormat="1" ht="14" customHeight="1" spans="1:43">
      <c r="A277" s="500"/>
      <c r="B277" s="470"/>
      <c r="C277" s="473" t="s">
        <v>168</v>
      </c>
      <c r="D277" s="474"/>
      <c r="E277" s="475">
        <f t="shared" si="202"/>
        <v>0</v>
      </c>
      <c r="F277" s="476"/>
      <c r="G277" s="476"/>
      <c r="H277" s="476"/>
      <c r="I277" s="476"/>
      <c r="J277" s="476"/>
      <c r="K277" s="476"/>
      <c r="L277" s="476"/>
      <c r="M277" s="476"/>
      <c r="N277" s="476"/>
      <c r="O277" s="476"/>
      <c r="P277" s="476"/>
      <c r="Q277" s="476"/>
      <c r="R277" s="458">
        <f t="shared" si="203"/>
        <v>0</v>
      </c>
      <c r="S277" s="476"/>
      <c r="T277" s="476"/>
      <c r="U277" s="458">
        <f t="shared" si="204"/>
        <v>0</v>
      </c>
      <c r="V277" s="476"/>
      <c r="W277" s="476"/>
      <c r="X277" s="476"/>
      <c r="Y277" s="476"/>
      <c r="Z277" s="476"/>
      <c r="AA277" s="476"/>
      <c r="AB277" s="476"/>
      <c r="AC277" s="476"/>
      <c r="AD277" s="476"/>
      <c r="AE277" s="476"/>
      <c r="AF277" s="476"/>
      <c r="AG277" s="476"/>
      <c r="AH277" s="476"/>
      <c r="AI277" s="476"/>
      <c r="AJ277" s="458">
        <f t="shared" si="205"/>
        <v>0</v>
      </c>
      <c r="AK277" s="476"/>
      <c r="AL277" s="476"/>
      <c r="AM277" s="499">
        <f t="shared" si="206"/>
        <v>0</v>
      </c>
      <c r="AN277" s="470"/>
      <c r="AO277" s="470"/>
      <c r="AP277" s="470"/>
      <c r="AQ277" s="72">
        <f t="shared" si="207"/>
        <v>0</v>
      </c>
    </row>
    <row r="278" s="448" customFormat="1" ht="14" customHeight="1" spans="1:43">
      <c r="A278" s="500"/>
      <c r="B278" s="470"/>
      <c r="C278" s="473" t="s">
        <v>402</v>
      </c>
      <c r="D278" s="474"/>
      <c r="E278" s="475">
        <f t="shared" si="202"/>
        <v>85.6</v>
      </c>
      <c r="F278" s="476"/>
      <c r="G278" s="476"/>
      <c r="H278" s="476"/>
      <c r="I278" s="476"/>
      <c r="J278" s="476"/>
      <c r="K278" s="476"/>
      <c r="L278" s="476"/>
      <c r="M278" s="476"/>
      <c r="N278" s="476"/>
      <c r="O278" s="476"/>
      <c r="P278" s="476"/>
      <c r="Q278" s="476"/>
      <c r="R278" s="458">
        <f t="shared" si="203"/>
        <v>0</v>
      </c>
      <c r="S278" s="476"/>
      <c r="T278" s="476"/>
      <c r="U278" s="458">
        <f t="shared" si="204"/>
        <v>0</v>
      </c>
      <c r="V278" s="476"/>
      <c r="W278" s="476"/>
      <c r="X278" s="476"/>
      <c r="Y278" s="476"/>
      <c r="Z278" s="476"/>
      <c r="AA278" s="476"/>
      <c r="AB278" s="476"/>
      <c r="AC278" s="476"/>
      <c r="AD278" s="476"/>
      <c r="AE278" s="476">
        <v>10</v>
      </c>
      <c r="AF278" s="476">
        <v>75.6</v>
      </c>
      <c r="AG278" s="476"/>
      <c r="AH278" s="476"/>
      <c r="AI278" s="476"/>
      <c r="AJ278" s="458">
        <f t="shared" si="205"/>
        <v>85.6</v>
      </c>
      <c r="AK278" s="476"/>
      <c r="AL278" s="476"/>
      <c r="AM278" s="499">
        <f t="shared" si="206"/>
        <v>85.6</v>
      </c>
      <c r="AN278" s="470">
        <v>530</v>
      </c>
      <c r="AO278" s="470"/>
      <c r="AP278" s="470">
        <v>73</v>
      </c>
      <c r="AQ278" s="72">
        <f t="shared" si="207"/>
        <v>688.6</v>
      </c>
    </row>
    <row r="279" s="448" customFormat="1" ht="14" customHeight="1" spans="1:43">
      <c r="A279" s="500"/>
      <c r="B279" s="470"/>
      <c r="C279" s="473" t="s">
        <v>403</v>
      </c>
      <c r="D279" s="474">
        <f t="shared" ref="D279:AQ279" si="208">SUM(D280:D294)</f>
        <v>0</v>
      </c>
      <c r="E279" s="474">
        <f t="shared" si="208"/>
        <v>602.62</v>
      </c>
      <c r="F279" s="474">
        <f t="shared" si="208"/>
        <v>398.5</v>
      </c>
      <c r="G279" s="474">
        <f t="shared" si="208"/>
        <v>0</v>
      </c>
      <c r="H279" s="474">
        <f t="shared" si="208"/>
        <v>0</v>
      </c>
      <c r="I279" s="474">
        <f t="shared" si="208"/>
        <v>0</v>
      </c>
      <c r="J279" s="474">
        <f t="shared" si="208"/>
        <v>21.47</v>
      </c>
      <c r="K279" s="474">
        <f t="shared" si="208"/>
        <v>1.83</v>
      </c>
      <c r="L279" s="474">
        <f t="shared" si="208"/>
        <v>1.41</v>
      </c>
      <c r="M279" s="474">
        <f t="shared" si="208"/>
        <v>0</v>
      </c>
      <c r="N279" s="474">
        <f t="shared" si="208"/>
        <v>1.32</v>
      </c>
      <c r="O279" s="474">
        <f t="shared" si="208"/>
        <v>0</v>
      </c>
      <c r="P279" s="474">
        <f t="shared" si="208"/>
        <v>0</v>
      </c>
      <c r="Q279" s="474">
        <f t="shared" si="208"/>
        <v>0</v>
      </c>
      <c r="R279" s="474">
        <f t="shared" si="208"/>
        <v>424.53</v>
      </c>
      <c r="S279" s="474">
        <f t="shared" si="208"/>
        <v>24.03</v>
      </c>
      <c r="T279" s="474">
        <f t="shared" si="208"/>
        <v>2.4</v>
      </c>
      <c r="U279" s="474">
        <f t="shared" si="208"/>
        <v>26.43</v>
      </c>
      <c r="V279" s="474">
        <f t="shared" si="208"/>
        <v>0</v>
      </c>
      <c r="W279" s="474">
        <f t="shared" si="208"/>
        <v>22</v>
      </c>
      <c r="X279" s="474">
        <f t="shared" si="208"/>
        <v>42.96</v>
      </c>
      <c r="Y279" s="474">
        <f t="shared" si="208"/>
        <v>84.7</v>
      </c>
      <c r="Z279" s="474">
        <f t="shared" si="208"/>
        <v>0</v>
      </c>
      <c r="AA279" s="474">
        <f t="shared" si="208"/>
        <v>0</v>
      </c>
      <c r="AB279" s="474">
        <f t="shared" si="208"/>
        <v>0</v>
      </c>
      <c r="AC279" s="474">
        <f t="shared" si="208"/>
        <v>0</v>
      </c>
      <c r="AD279" s="474">
        <f t="shared" si="208"/>
        <v>0</v>
      </c>
      <c r="AE279" s="474">
        <f t="shared" si="208"/>
        <v>0</v>
      </c>
      <c r="AF279" s="474">
        <f t="shared" si="208"/>
        <v>2</v>
      </c>
      <c r="AG279" s="474">
        <f t="shared" si="208"/>
        <v>0</v>
      </c>
      <c r="AH279" s="474">
        <f t="shared" si="208"/>
        <v>0</v>
      </c>
      <c r="AI279" s="474">
        <f t="shared" si="208"/>
        <v>0</v>
      </c>
      <c r="AJ279" s="474">
        <f t="shared" si="208"/>
        <v>151.66</v>
      </c>
      <c r="AK279" s="474">
        <f t="shared" si="208"/>
        <v>0</v>
      </c>
      <c r="AL279" s="474">
        <f t="shared" si="208"/>
        <v>0</v>
      </c>
      <c r="AM279" s="498">
        <f t="shared" si="208"/>
        <v>602.62</v>
      </c>
      <c r="AN279" s="474">
        <f t="shared" si="208"/>
        <v>100</v>
      </c>
      <c r="AO279" s="474">
        <f t="shared" si="208"/>
        <v>0</v>
      </c>
      <c r="AP279" s="474">
        <f t="shared" si="208"/>
        <v>38</v>
      </c>
      <c r="AQ279" s="474">
        <f t="shared" si="208"/>
        <v>740.62</v>
      </c>
    </row>
    <row r="280" s="448" customFormat="1" ht="14" customHeight="1" spans="1:43">
      <c r="A280" s="500"/>
      <c r="B280" s="470"/>
      <c r="C280" s="477" t="s">
        <v>150</v>
      </c>
      <c r="D280" s="474"/>
      <c r="E280" s="475">
        <f t="shared" ref="E280:E294" si="209">R280+U280+V280+AJ280+AL280</f>
        <v>476.82</v>
      </c>
      <c r="F280" s="476">
        <v>398.5</v>
      </c>
      <c r="G280" s="476"/>
      <c r="H280" s="476"/>
      <c r="I280" s="476"/>
      <c r="J280" s="476">
        <v>21.47</v>
      </c>
      <c r="K280" s="476">
        <v>1.83</v>
      </c>
      <c r="L280" s="476">
        <v>1.41</v>
      </c>
      <c r="M280" s="476"/>
      <c r="N280" s="476">
        <v>1.32</v>
      </c>
      <c r="O280" s="476"/>
      <c r="P280" s="476"/>
      <c r="Q280" s="476"/>
      <c r="R280" s="458">
        <f t="shared" ref="R280:R294" si="210">SUM(F280:Q280)</f>
        <v>424.53</v>
      </c>
      <c r="S280" s="476">
        <v>24.03</v>
      </c>
      <c r="T280" s="476">
        <v>2.4</v>
      </c>
      <c r="U280" s="458">
        <f t="shared" ref="U280:U294" si="211">SUM(S280:T280)</f>
        <v>26.43</v>
      </c>
      <c r="V280" s="476"/>
      <c r="W280" s="476"/>
      <c r="X280" s="476">
        <v>25.86</v>
      </c>
      <c r="Y280" s="476"/>
      <c r="Z280" s="476"/>
      <c r="AA280" s="476"/>
      <c r="AB280" s="476"/>
      <c r="AC280" s="476"/>
      <c r="AD280" s="476"/>
      <c r="AE280" s="476"/>
      <c r="AF280" s="476"/>
      <c r="AG280" s="476"/>
      <c r="AH280" s="476"/>
      <c r="AI280" s="476"/>
      <c r="AJ280" s="458">
        <f t="shared" ref="AJ280:AJ294" si="212">SUM(W280:AI280)</f>
        <v>25.86</v>
      </c>
      <c r="AK280" s="476"/>
      <c r="AL280" s="476"/>
      <c r="AM280" s="499">
        <f t="shared" ref="AM280:AM294" si="213">R280+U280+V280+AJ280+AL280</f>
        <v>476.82</v>
      </c>
      <c r="AN280" s="470"/>
      <c r="AO280" s="470"/>
      <c r="AP280" s="470"/>
      <c r="AQ280" s="72">
        <f t="shared" ref="AQ280:AQ294" si="214">AM280+AN280+AO280+AP280</f>
        <v>476.82</v>
      </c>
    </row>
    <row r="281" s="448" customFormat="1" ht="14" customHeight="1" spans="1:43">
      <c r="A281" s="500"/>
      <c r="B281" s="470"/>
      <c r="C281" s="477" t="s">
        <v>152</v>
      </c>
      <c r="D281" s="474"/>
      <c r="E281" s="475">
        <f t="shared" si="209"/>
        <v>0</v>
      </c>
      <c r="F281" s="476"/>
      <c r="G281" s="476"/>
      <c r="H281" s="476"/>
      <c r="I281" s="476"/>
      <c r="J281" s="476"/>
      <c r="K281" s="476"/>
      <c r="L281" s="476"/>
      <c r="M281" s="476"/>
      <c r="N281" s="476"/>
      <c r="O281" s="476"/>
      <c r="P281" s="476"/>
      <c r="Q281" s="476"/>
      <c r="R281" s="458">
        <f t="shared" si="210"/>
        <v>0</v>
      </c>
      <c r="S281" s="476"/>
      <c r="T281" s="476"/>
      <c r="U281" s="458">
        <f t="shared" si="211"/>
        <v>0</v>
      </c>
      <c r="V281" s="476"/>
      <c r="W281" s="476"/>
      <c r="X281" s="476"/>
      <c r="Y281" s="476"/>
      <c r="Z281" s="476"/>
      <c r="AA281" s="476"/>
      <c r="AB281" s="476"/>
      <c r="AC281" s="476"/>
      <c r="AD281" s="476"/>
      <c r="AE281" s="476"/>
      <c r="AF281" s="476"/>
      <c r="AG281" s="476"/>
      <c r="AH281" s="476"/>
      <c r="AI281" s="476"/>
      <c r="AJ281" s="458">
        <f t="shared" si="212"/>
        <v>0</v>
      </c>
      <c r="AK281" s="476"/>
      <c r="AL281" s="476"/>
      <c r="AM281" s="499">
        <f t="shared" si="213"/>
        <v>0</v>
      </c>
      <c r="AN281" s="470"/>
      <c r="AO281" s="470"/>
      <c r="AP281" s="470"/>
      <c r="AQ281" s="72">
        <f t="shared" si="214"/>
        <v>0</v>
      </c>
    </row>
    <row r="282" s="448" customFormat="1" ht="14" customHeight="1" spans="1:43">
      <c r="A282" s="500"/>
      <c r="B282" s="470"/>
      <c r="C282" s="477" t="s">
        <v>154</v>
      </c>
      <c r="D282" s="474"/>
      <c r="E282" s="475">
        <f t="shared" si="209"/>
        <v>0</v>
      </c>
      <c r="F282" s="476"/>
      <c r="G282" s="476"/>
      <c r="H282" s="476"/>
      <c r="I282" s="476"/>
      <c r="J282" s="476"/>
      <c r="K282" s="476"/>
      <c r="L282" s="476"/>
      <c r="M282" s="476"/>
      <c r="N282" s="476"/>
      <c r="O282" s="476"/>
      <c r="P282" s="476"/>
      <c r="Q282" s="476"/>
      <c r="R282" s="458">
        <f t="shared" si="210"/>
        <v>0</v>
      </c>
      <c r="S282" s="476"/>
      <c r="T282" s="476"/>
      <c r="U282" s="458">
        <f t="shared" si="211"/>
        <v>0</v>
      </c>
      <c r="V282" s="476"/>
      <c r="W282" s="476"/>
      <c r="X282" s="476"/>
      <c r="Y282" s="476"/>
      <c r="Z282" s="476"/>
      <c r="AA282" s="476"/>
      <c r="AB282" s="476"/>
      <c r="AC282" s="476"/>
      <c r="AD282" s="476"/>
      <c r="AE282" s="476"/>
      <c r="AF282" s="476"/>
      <c r="AG282" s="476"/>
      <c r="AH282" s="476"/>
      <c r="AI282" s="476"/>
      <c r="AJ282" s="458">
        <f t="shared" si="212"/>
        <v>0</v>
      </c>
      <c r="AK282" s="476"/>
      <c r="AL282" s="476"/>
      <c r="AM282" s="499">
        <f t="shared" si="213"/>
        <v>0</v>
      </c>
      <c r="AN282" s="470"/>
      <c r="AO282" s="470"/>
      <c r="AP282" s="470"/>
      <c r="AQ282" s="72">
        <f t="shared" si="214"/>
        <v>0</v>
      </c>
    </row>
    <row r="283" s="448" customFormat="1" ht="14" customHeight="1" spans="1:43">
      <c r="A283" s="500"/>
      <c r="B283" s="470"/>
      <c r="C283" s="471" t="s">
        <v>404</v>
      </c>
      <c r="D283" s="474"/>
      <c r="E283" s="475">
        <f t="shared" si="209"/>
        <v>9</v>
      </c>
      <c r="F283" s="476"/>
      <c r="G283" s="476"/>
      <c r="H283" s="476"/>
      <c r="I283" s="476"/>
      <c r="J283" s="476"/>
      <c r="K283" s="476"/>
      <c r="L283" s="476"/>
      <c r="M283" s="476"/>
      <c r="N283" s="476"/>
      <c r="O283" s="476"/>
      <c r="P283" s="476"/>
      <c r="Q283" s="476"/>
      <c r="R283" s="458">
        <f t="shared" si="210"/>
        <v>0</v>
      </c>
      <c r="S283" s="476"/>
      <c r="T283" s="476"/>
      <c r="U283" s="458">
        <f t="shared" si="211"/>
        <v>0</v>
      </c>
      <c r="V283" s="476"/>
      <c r="W283" s="476"/>
      <c r="X283" s="476"/>
      <c r="Y283" s="476">
        <v>9</v>
      </c>
      <c r="Z283" s="476"/>
      <c r="AA283" s="476"/>
      <c r="AB283" s="476"/>
      <c r="AC283" s="476"/>
      <c r="AD283" s="476"/>
      <c r="AE283" s="476"/>
      <c r="AF283" s="476"/>
      <c r="AG283" s="476"/>
      <c r="AH283" s="476"/>
      <c r="AI283" s="476"/>
      <c r="AJ283" s="458">
        <f t="shared" si="212"/>
        <v>9</v>
      </c>
      <c r="AK283" s="476"/>
      <c r="AL283" s="476"/>
      <c r="AM283" s="499">
        <f t="shared" si="213"/>
        <v>9</v>
      </c>
      <c r="AN283" s="470"/>
      <c r="AO283" s="470"/>
      <c r="AP283" s="470"/>
      <c r="AQ283" s="72">
        <f t="shared" si="214"/>
        <v>9</v>
      </c>
    </row>
    <row r="284" s="448" customFormat="1" ht="14" customHeight="1" spans="1:43">
      <c r="A284" s="500"/>
      <c r="B284" s="470"/>
      <c r="C284" s="473" t="s">
        <v>405</v>
      </c>
      <c r="D284" s="474"/>
      <c r="E284" s="475">
        <f t="shared" si="209"/>
        <v>5</v>
      </c>
      <c r="F284" s="476"/>
      <c r="G284" s="476"/>
      <c r="H284" s="476"/>
      <c r="I284" s="476"/>
      <c r="J284" s="476"/>
      <c r="K284" s="476"/>
      <c r="L284" s="476"/>
      <c r="M284" s="476"/>
      <c r="N284" s="476"/>
      <c r="O284" s="476"/>
      <c r="P284" s="476"/>
      <c r="Q284" s="476"/>
      <c r="R284" s="458">
        <f t="shared" si="210"/>
        <v>0</v>
      </c>
      <c r="S284" s="476"/>
      <c r="T284" s="476"/>
      <c r="U284" s="458">
        <f t="shared" si="211"/>
        <v>0</v>
      </c>
      <c r="V284" s="476"/>
      <c r="W284" s="476"/>
      <c r="X284" s="476"/>
      <c r="Y284" s="476">
        <v>5</v>
      </c>
      <c r="Z284" s="476"/>
      <c r="AA284" s="476"/>
      <c r="AB284" s="476"/>
      <c r="AC284" s="476"/>
      <c r="AD284" s="476"/>
      <c r="AE284" s="476"/>
      <c r="AF284" s="476"/>
      <c r="AG284" s="476"/>
      <c r="AH284" s="476"/>
      <c r="AI284" s="476"/>
      <c r="AJ284" s="458">
        <f t="shared" si="212"/>
        <v>5</v>
      </c>
      <c r="AK284" s="476"/>
      <c r="AL284" s="476"/>
      <c r="AM284" s="499">
        <f t="shared" si="213"/>
        <v>5</v>
      </c>
      <c r="AN284" s="470"/>
      <c r="AO284" s="470"/>
      <c r="AP284" s="470"/>
      <c r="AQ284" s="72">
        <f t="shared" si="214"/>
        <v>5</v>
      </c>
    </row>
    <row r="285" s="448" customFormat="1" ht="14" customHeight="1" spans="1:43">
      <c r="A285" s="500"/>
      <c r="B285" s="470"/>
      <c r="C285" s="473" t="s">
        <v>406</v>
      </c>
      <c r="D285" s="474"/>
      <c r="E285" s="475">
        <f t="shared" si="209"/>
        <v>24</v>
      </c>
      <c r="F285" s="476"/>
      <c r="G285" s="476"/>
      <c r="H285" s="476"/>
      <c r="I285" s="476"/>
      <c r="J285" s="476"/>
      <c r="K285" s="476"/>
      <c r="L285" s="476"/>
      <c r="M285" s="476"/>
      <c r="N285" s="476"/>
      <c r="O285" s="476"/>
      <c r="P285" s="476"/>
      <c r="Q285" s="476"/>
      <c r="R285" s="458">
        <f t="shared" si="210"/>
        <v>0</v>
      </c>
      <c r="S285" s="476"/>
      <c r="T285" s="476"/>
      <c r="U285" s="458">
        <f t="shared" si="211"/>
        <v>0</v>
      </c>
      <c r="V285" s="476"/>
      <c r="W285" s="476">
        <v>22</v>
      </c>
      <c r="X285" s="476"/>
      <c r="Y285" s="476"/>
      <c r="Z285" s="476"/>
      <c r="AA285" s="476"/>
      <c r="AB285" s="476"/>
      <c r="AC285" s="476"/>
      <c r="AD285" s="476"/>
      <c r="AE285" s="476"/>
      <c r="AF285" s="476">
        <v>2</v>
      </c>
      <c r="AG285" s="476"/>
      <c r="AH285" s="476"/>
      <c r="AI285" s="476"/>
      <c r="AJ285" s="458">
        <f t="shared" si="212"/>
        <v>24</v>
      </c>
      <c r="AK285" s="476"/>
      <c r="AL285" s="476"/>
      <c r="AM285" s="499">
        <f t="shared" si="213"/>
        <v>24</v>
      </c>
      <c r="AN285" s="470"/>
      <c r="AO285" s="470"/>
      <c r="AP285" s="470"/>
      <c r="AQ285" s="72">
        <f t="shared" si="214"/>
        <v>24</v>
      </c>
    </row>
    <row r="286" s="448" customFormat="1" ht="14" customHeight="1" spans="1:43">
      <c r="A286" s="500"/>
      <c r="B286" s="470"/>
      <c r="C286" s="478" t="s">
        <v>407</v>
      </c>
      <c r="D286" s="474"/>
      <c r="E286" s="475">
        <f t="shared" si="209"/>
        <v>17.1</v>
      </c>
      <c r="F286" s="476"/>
      <c r="G286" s="476"/>
      <c r="H286" s="476"/>
      <c r="I286" s="476"/>
      <c r="J286" s="476"/>
      <c r="K286" s="476"/>
      <c r="L286" s="476"/>
      <c r="M286" s="476"/>
      <c r="N286" s="476"/>
      <c r="O286" s="476"/>
      <c r="P286" s="476"/>
      <c r="Q286" s="476"/>
      <c r="R286" s="458">
        <f t="shared" si="210"/>
        <v>0</v>
      </c>
      <c r="S286" s="476"/>
      <c r="T286" s="476"/>
      <c r="U286" s="458">
        <f t="shared" si="211"/>
        <v>0</v>
      </c>
      <c r="V286" s="476"/>
      <c r="W286" s="476"/>
      <c r="X286" s="476">
        <v>17.1</v>
      </c>
      <c r="Y286" s="476"/>
      <c r="Z286" s="476"/>
      <c r="AA286" s="476"/>
      <c r="AB286" s="476"/>
      <c r="AC286" s="476"/>
      <c r="AD286" s="476"/>
      <c r="AE286" s="476"/>
      <c r="AF286" s="476"/>
      <c r="AG286" s="476"/>
      <c r="AH286" s="476"/>
      <c r="AI286" s="476"/>
      <c r="AJ286" s="458">
        <f t="shared" si="212"/>
        <v>17.1</v>
      </c>
      <c r="AK286" s="476"/>
      <c r="AL286" s="476"/>
      <c r="AM286" s="499">
        <f t="shared" si="213"/>
        <v>17.1</v>
      </c>
      <c r="AN286" s="470"/>
      <c r="AO286" s="470"/>
      <c r="AP286" s="470"/>
      <c r="AQ286" s="72">
        <f t="shared" si="214"/>
        <v>17.1</v>
      </c>
    </row>
    <row r="287" s="448" customFormat="1" ht="14" customHeight="1" spans="1:43">
      <c r="A287" s="500"/>
      <c r="B287" s="470"/>
      <c r="C287" s="477" t="s">
        <v>408</v>
      </c>
      <c r="D287" s="474"/>
      <c r="E287" s="475">
        <f t="shared" si="209"/>
        <v>0</v>
      </c>
      <c r="F287" s="476"/>
      <c r="G287" s="476"/>
      <c r="H287" s="476"/>
      <c r="I287" s="476"/>
      <c r="J287" s="476"/>
      <c r="K287" s="476"/>
      <c r="L287" s="476"/>
      <c r="M287" s="476"/>
      <c r="N287" s="476"/>
      <c r="O287" s="476"/>
      <c r="P287" s="476"/>
      <c r="Q287" s="476"/>
      <c r="R287" s="458">
        <f t="shared" si="210"/>
        <v>0</v>
      </c>
      <c r="S287" s="476"/>
      <c r="T287" s="476"/>
      <c r="U287" s="458">
        <f t="shared" si="211"/>
        <v>0</v>
      </c>
      <c r="V287" s="476"/>
      <c r="W287" s="476"/>
      <c r="X287" s="476"/>
      <c r="Y287" s="476"/>
      <c r="Z287" s="476"/>
      <c r="AA287" s="476"/>
      <c r="AB287" s="476"/>
      <c r="AC287" s="476"/>
      <c r="AD287" s="476"/>
      <c r="AE287" s="476"/>
      <c r="AF287" s="476"/>
      <c r="AG287" s="476"/>
      <c r="AH287" s="476"/>
      <c r="AI287" s="476"/>
      <c r="AJ287" s="458">
        <f t="shared" si="212"/>
        <v>0</v>
      </c>
      <c r="AK287" s="476"/>
      <c r="AL287" s="476"/>
      <c r="AM287" s="499">
        <f t="shared" si="213"/>
        <v>0</v>
      </c>
      <c r="AN287" s="470"/>
      <c r="AO287" s="470"/>
      <c r="AP287" s="470"/>
      <c r="AQ287" s="72">
        <f t="shared" si="214"/>
        <v>0</v>
      </c>
    </row>
    <row r="288" s="448" customFormat="1" ht="14" customHeight="1" spans="1:43">
      <c r="A288" s="500"/>
      <c r="B288" s="470"/>
      <c r="C288" s="477" t="s">
        <v>409</v>
      </c>
      <c r="D288" s="474"/>
      <c r="E288" s="475">
        <f t="shared" si="209"/>
        <v>0</v>
      </c>
      <c r="F288" s="476"/>
      <c r="G288" s="476"/>
      <c r="H288" s="476"/>
      <c r="I288" s="476"/>
      <c r="J288" s="476"/>
      <c r="K288" s="476"/>
      <c r="L288" s="476"/>
      <c r="M288" s="476"/>
      <c r="N288" s="476"/>
      <c r="O288" s="476"/>
      <c r="P288" s="476"/>
      <c r="Q288" s="476"/>
      <c r="R288" s="458">
        <f t="shared" si="210"/>
        <v>0</v>
      </c>
      <c r="S288" s="476"/>
      <c r="T288" s="476"/>
      <c r="U288" s="458">
        <f t="shared" si="211"/>
        <v>0</v>
      </c>
      <c r="V288" s="476"/>
      <c r="W288" s="476"/>
      <c r="X288" s="476"/>
      <c r="Y288" s="476"/>
      <c r="Z288" s="476"/>
      <c r="AA288" s="476"/>
      <c r="AB288" s="476"/>
      <c r="AC288" s="476"/>
      <c r="AD288" s="476"/>
      <c r="AE288" s="476"/>
      <c r="AF288" s="476"/>
      <c r="AG288" s="476"/>
      <c r="AH288" s="476"/>
      <c r="AI288" s="476"/>
      <c r="AJ288" s="458">
        <f t="shared" si="212"/>
        <v>0</v>
      </c>
      <c r="AK288" s="476"/>
      <c r="AL288" s="476"/>
      <c r="AM288" s="499">
        <f t="shared" si="213"/>
        <v>0</v>
      </c>
      <c r="AN288" s="470"/>
      <c r="AO288" s="470"/>
      <c r="AP288" s="470"/>
      <c r="AQ288" s="72">
        <f t="shared" si="214"/>
        <v>0</v>
      </c>
    </row>
    <row r="289" s="448" customFormat="1" ht="14" customHeight="1" spans="1:43">
      <c r="A289" s="500"/>
      <c r="B289" s="470"/>
      <c r="C289" s="477" t="s">
        <v>410</v>
      </c>
      <c r="D289" s="474"/>
      <c r="E289" s="475">
        <f t="shared" si="209"/>
        <v>20</v>
      </c>
      <c r="F289" s="476"/>
      <c r="G289" s="476"/>
      <c r="H289" s="476"/>
      <c r="I289" s="476"/>
      <c r="J289" s="476"/>
      <c r="K289" s="476"/>
      <c r="L289" s="476"/>
      <c r="M289" s="476"/>
      <c r="N289" s="476"/>
      <c r="O289" s="476"/>
      <c r="P289" s="476"/>
      <c r="Q289" s="476"/>
      <c r="R289" s="458">
        <f t="shared" si="210"/>
        <v>0</v>
      </c>
      <c r="S289" s="476"/>
      <c r="T289" s="476"/>
      <c r="U289" s="458">
        <f t="shared" si="211"/>
        <v>0</v>
      </c>
      <c r="V289" s="476"/>
      <c r="W289" s="476"/>
      <c r="X289" s="476"/>
      <c r="Y289" s="476">
        <v>20</v>
      </c>
      <c r="Z289" s="476"/>
      <c r="AA289" s="476"/>
      <c r="AB289" s="476"/>
      <c r="AC289" s="476"/>
      <c r="AD289" s="476"/>
      <c r="AE289" s="476"/>
      <c r="AF289" s="476"/>
      <c r="AG289" s="476"/>
      <c r="AH289" s="476"/>
      <c r="AI289" s="476"/>
      <c r="AJ289" s="458">
        <f t="shared" si="212"/>
        <v>20</v>
      </c>
      <c r="AK289" s="476"/>
      <c r="AL289" s="476"/>
      <c r="AM289" s="499">
        <f t="shared" si="213"/>
        <v>20</v>
      </c>
      <c r="AN289" s="470">
        <v>5</v>
      </c>
      <c r="AO289" s="470"/>
      <c r="AP289" s="470"/>
      <c r="AQ289" s="72">
        <f t="shared" si="214"/>
        <v>25</v>
      </c>
    </row>
    <row r="290" s="448" customFormat="1" ht="14" customHeight="1" spans="1:43">
      <c r="A290" s="500"/>
      <c r="B290" s="470"/>
      <c r="C290" s="477" t="s">
        <v>411</v>
      </c>
      <c r="D290" s="474"/>
      <c r="E290" s="475">
        <f t="shared" si="209"/>
        <v>0</v>
      </c>
      <c r="F290" s="476"/>
      <c r="G290" s="476"/>
      <c r="H290" s="476"/>
      <c r="I290" s="476"/>
      <c r="J290" s="476"/>
      <c r="K290" s="476"/>
      <c r="L290" s="476"/>
      <c r="M290" s="476"/>
      <c r="N290" s="476"/>
      <c r="O290" s="476"/>
      <c r="P290" s="476"/>
      <c r="Q290" s="476"/>
      <c r="R290" s="458">
        <f t="shared" si="210"/>
        <v>0</v>
      </c>
      <c r="S290" s="476"/>
      <c r="T290" s="476"/>
      <c r="U290" s="458">
        <f t="shared" si="211"/>
        <v>0</v>
      </c>
      <c r="V290" s="476"/>
      <c r="W290" s="476"/>
      <c r="X290" s="476"/>
      <c r="Y290" s="476"/>
      <c r="Z290" s="476"/>
      <c r="AA290" s="476"/>
      <c r="AB290" s="476"/>
      <c r="AC290" s="476"/>
      <c r="AD290" s="476"/>
      <c r="AE290" s="476"/>
      <c r="AF290" s="476"/>
      <c r="AG290" s="476"/>
      <c r="AH290" s="476"/>
      <c r="AI290" s="476"/>
      <c r="AJ290" s="458">
        <f t="shared" si="212"/>
        <v>0</v>
      </c>
      <c r="AK290" s="476"/>
      <c r="AL290" s="476"/>
      <c r="AM290" s="499">
        <f t="shared" si="213"/>
        <v>0</v>
      </c>
      <c r="AN290" s="470"/>
      <c r="AO290" s="470"/>
      <c r="AP290" s="470"/>
      <c r="AQ290" s="72">
        <f t="shared" si="214"/>
        <v>0</v>
      </c>
    </row>
    <row r="291" s="448" customFormat="1" ht="14" customHeight="1" spans="1:43">
      <c r="A291" s="500"/>
      <c r="B291" s="470"/>
      <c r="C291" s="477" t="s">
        <v>412</v>
      </c>
      <c r="D291" s="474"/>
      <c r="E291" s="475">
        <f t="shared" si="209"/>
        <v>10</v>
      </c>
      <c r="F291" s="476"/>
      <c r="G291" s="476"/>
      <c r="H291" s="476"/>
      <c r="I291" s="476"/>
      <c r="J291" s="476"/>
      <c r="K291" s="476"/>
      <c r="L291" s="476"/>
      <c r="M291" s="476"/>
      <c r="N291" s="476"/>
      <c r="O291" s="476"/>
      <c r="P291" s="476"/>
      <c r="Q291" s="476"/>
      <c r="R291" s="458">
        <f t="shared" si="210"/>
        <v>0</v>
      </c>
      <c r="S291" s="476"/>
      <c r="T291" s="476"/>
      <c r="U291" s="458">
        <f t="shared" si="211"/>
        <v>0</v>
      </c>
      <c r="V291" s="476"/>
      <c r="W291" s="476"/>
      <c r="X291" s="476"/>
      <c r="Y291" s="476">
        <v>10</v>
      </c>
      <c r="Z291" s="476"/>
      <c r="AA291" s="476"/>
      <c r="AB291" s="476"/>
      <c r="AC291" s="476"/>
      <c r="AD291" s="476"/>
      <c r="AE291" s="476"/>
      <c r="AF291" s="476"/>
      <c r="AG291" s="476"/>
      <c r="AH291" s="476"/>
      <c r="AI291" s="476"/>
      <c r="AJ291" s="458">
        <f t="shared" si="212"/>
        <v>10</v>
      </c>
      <c r="AK291" s="476"/>
      <c r="AL291" s="476"/>
      <c r="AM291" s="499">
        <f t="shared" si="213"/>
        <v>10</v>
      </c>
      <c r="AN291" s="470"/>
      <c r="AO291" s="470"/>
      <c r="AP291" s="470"/>
      <c r="AQ291" s="72">
        <f t="shared" si="214"/>
        <v>10</v>
      </c>
    </row>
    <row r="292" s="448" customFormat="1" ht="14" customHeight="1" spans="1:43">
      <c r="A292" s="500"/>
      <c r="B292" s="470"/>
      <c r="C292" s="477" t="s">
        <v>230</v>
      </c>
      <c r="D292" s="474"/>
      <c r="E292" s="475">
        <f t="shared" si="209"/>
        <v>0</v>
      </c>
      <c r="F292" s="476"/>
      <c r="G292" s="476"/>
      <c r="H292" s="476"/>
      <c r="I292" s="476"/>
      <c r="J292" s="476"/>
      <c r="K292" s="476"/>
      <c r="L292" s="476"/>
      <c r="M292" s="476"/>
      <c r="N292" s="476"/>
      <c r="O292" s="476"/>
      <c r="P292" s="476"/>
      <c r="Q292" s="476"/>
      <c r="R292" s="458">
        <f t="shared" si="210"/>
        <v>0</v>
      </c>
      <c r="S292" s="476"/>
      <c r="T292" s="476"/>
      <c r="U292" s="458">
        <f t="shared" si="211"/>
        <v>0</v>
      </c>
      <c r="V292" s="476"/>
      <c r="W292" s="476"/>
      <c r="X292" s="476"/>
      <c r="Y292" s="476"/>
      <c r="Z292" s="476"/>
      <c r="AA292" s="476"/>
      <c r="AB292" s="476"/>
      <c r="AC292" s="476"/>
      <c r="AD292" s="476"/>
      <c r="AE292" s="476"/>
      <c r="AF292" s="476"/>
      <c r="AG292" s="476"/>
      <c r="AH292" s="476"/>
      <c r="AI292" s="476"/>
      <c r="AJ292" s="458">
        <f t="shared" si="212"/>
        <v>0</v>
      </c>
      <c r="AK292" s="476"/>
      <c r="AL292" s="476"/>
      <c r="AM292" s="499">
        <f t="shared" si="213"/>
        <v>0</v>
      </c>
      <c r="AN292" s="470"/>
      <c r="AO292" s="470"/>
      <c r="AP292" s="470"/>
      <c r="AQ292" s="72">
        <f t="shared" si="214"/>
        <v>0</v>
      </c>
    </row>
    <row r="293" s="448" customFormat="1" ht="14" customHeight="1" spans="1:43">
      <c r="A293" s="500"/>
      <c r="B293" s="470"/>
      <c r="C293" s="477" t="s">
        <v>168</v>
      </c>
      <c r="D293" s="474"/>
      <c r="E293" s="475">
        <f t="shared" si="209"/>
        <v>0</v>
      </c>
      <c r="F293" s="476"/>
      <c r="G293" s="476"/>
      <c r="H293" s="476"/>
      <c r="I293" s="476"/>
      <c r="J293" s="476"/>
      <c r="K293" s="476"/>
      <c r="L293" s="476"/>
      <c r="M293" s="476"/>
      <c r="N293" s="476"/>
      <c r="O293" s="476"/>
      <c r="P293" s="476"/>
      <c r="Q293" s="476"/>
      <c r="R293" s="458">
        <f t="shared" si="210"/>
        <v>0</v>
      </c>
      <c r="S293" s="476"/>
      <c r="T293" s="476"/>
      <c r="U293" s="458">
        <f t="shared" si="211"/>
        <v>0</v>
      </c>
      <c r="V293" s="476"/>
      <c r="W293" s="476"/>
      <c r="X293" s="476"/>
      <c r="Y293" s="476"/>
      <c r="Z293" s="476"/>
      <c r="AA293" s="476"/>
      <c r="AB293" s="476"/>
      <c r="AC293" s="476"/>
      <c r="AD293" s="476"/>
      <c r="AE293" s="476"/>
      <c r="AF293" s="476"/>
      <c r="AG293" s="476"/>
      <c r="AH293" s="476"/>
      <c r="AI293" s="476"/>
      <c r="AJ293" s="458">
        <f t="shared" si="212"/>
        <v>0</v>
      </c>
      <c r="AK293" s="476"/>
      <c r="AL293" s="476"/>
      <c r="AM293" s="499">
        <f t="shared" si="213"/>
        <v>0</v>
      </c>
      <c r="AN293" s="470"/>
      <c r="AO293" s="470"/>
      <c r="AP293" s="470"/>
      <c r="AQ293" s="72">
        <f t="shared" si="214"/>
        <v>0</v>
      </c>
    </row>
    <row r="294" s="448" customFormat="1" ht="14" customHeight="1" spans="1:43">
      <c r="A294" s="500"/>
      <c r="B294" s="470"/>
      <c r="C294" s="473" t="s">
        <v>413</v>
      </c>
      <c r="D294" s="474"/>
      <c r="E294" s="475">
        <f t="shared" si="209"/>
        <v>40.7</v>
      </c>
      <c r="F294" s="476"/>
      <c r="G294" s="476"/>
      <c r="H294" s="476"/>
      <c r="I294" s="476"/>
      <c r="J294" s="476"/>
      <c r="K294" s="476"/>
      <c r="L294" s="476"/>
      <c r="M294" s="476"/>
      <c r="N294" s="476"/>
      <c r="O294" s="476"/>
      <c r="P294" s="476"/>
      <c r="Q294" s="476"/>
      <c r="R294" s="458">
        <f t="shared" si="210"/>
        <v>0</v>
      </c>
      <c r="S294" s="476"/>
      <c r="T294" s="476"/>
      <c r="U294" s="458">
        <f t="shared" si="211"/>
        <v>0</v>
      </c>
      <c r="V294" s="476"/>
      <c r="W294" s="476"/>
      <c r="X294" s="476"/>
      <c r="Y294" s="476">
        <v>40.7</v>
      </c>
      <c r="Z294" s="476"/>
      <c r="AA294" s="476"/>
      <c r="AB294" s="476"/>
      <c r="AC294" s="476"/>
      <c r="AD294" s="476"/>
      <c r="AE294" s="476"/>
      <c r="AF294" s="476"/>
      <c r="AG294" s="476"/>
      <c r="AH294" s="476"/>
      <c r="AI294" s="476"/>
      <c r="AJ294" s="458">
        <f t="shared" si="212"/>
        <v>40.7</v>
      </c>
      <c r="AK294" s="476"/>
      <c r="AL294" s="476"/>
      <c r="AM294" s="499">
        <f t="shared" si="213"/>
        <v>40.7</v>
      </c>
      <c r="AN294" s="470">
        <v>95</v>
      </c>
      <c r="AO294" s="470"/>
      <c r="AP294" s="470">
        <v>38</v>
      </c>
      <c r="AQ294" s="72">
        <f t="shared" si="214"/>
        <v>173.7</v>
      </c>
    </row>
    <row r="295" s="448" customFormat="1" ht="14" customHeight="1" spans="1:43">
      <c r="A295" s="500"/>
      <c r="B295" s="470"/>
      <c r="C295" s="478" t="s">
        <v>414</v>
      </c>
      <c r="D295" s="474">
        <f t="shared" ref="D295:AQ295" si="215">SUM(D296:D304)</f>
        <v>0</v>
      </c>
      <c r="E295" s="474">
        <f t="shared" si="215"/>
        <v>182.78</v>
      </c>
      <c r="F295" s="474">
        <f t="shared" si="215"/>
        <v>0</v>
      </c>
      <c r="G295" s="474">
        <f t="shared" si="215"/>
        <v>0</v>
      </c>
      <c r="H295" s="474">
        <f t="shared" si="215"/>
        <v>0</v>
      </c>
      <c r="I295" s="474">
        <f t="shared" si="215"/>
        <v>0</v>
      </c>
      <c r="J295" s="474">
        <f t="shared" si="215"/>
        <v>0</v>
      </c>
      <c r="K295" s="474">
        <f t="shared" si="215"/>
        <v>0</v>
      </c>
      <c r="L295" s="474">
        <f t="shared" si="215"/>
        <v>0</v>
      </c>
      <c r="M295" s="474">
        <f t="shared" si="215"/>
        <v>0</v>
      </c>
      <c r="N295" s="474">
        <f t="shared" si="215"/>
        <v>0</v>
      </c>
      <c r="O295" s="474">
        <f t="shared" si="215"/>
        <v>0</v>
      </c>
      <c r="P295" s="474">
        <f t="shared" si="215"/>
        <v>0</v>
      </c>
      <c r="Q295" s="474">
        <f t="shared" si="215"/>
        <v>0</v>
      </c>
      <c r="R295" s="474">
        <f t="shared" si="215"/>
        <v>0</v>
      </c>
      <c r="S295" s="474">
        <f t="shared" si="215"/>
        <v>0</v>
      </c>
      <c r="T295" s="474">
        <f t="shared" si="215"/>
        <v>0</v>
      </c>
      <c r="U295" s="474">
        <f t="shared" si="215"/>
        <v>0</v>
      </c>
      <c r="V295" s="474">
        <f t="shared" si="215"/>
        <v>0</v>
      </c>
      <c r="W295" s="474">
        <f t="shared" si="215"/>
        <v>0</v>
      </c>
      <c r="X295" s="474">
        <f t="shared" si="215"/>
        <v>0</v>
      </c>
      <c r="Y295" s="474">
        <f t="shared" si="215"/>
        <v>0</v>
      </c>
      <c r="Z295" s="474">
        <f t="shared" si="215"/>
        <v>182.78</v>
      </c>
      <c r="AA295" s="474">
        <f t="shared" si="215"/>
        <v>0</v>
      </c>
      <c r="AB295" s="474">
        <f t="shared" si="215"/>
        <v>0</v>
      </c>
      <c r="AC295" s="474">
        <f t="shared" si="215"/>
        <v>0</v>
      </c>
      <c r="AD295" s="474">
        <f t="shared" si="215"/>
        <v>0</v>
      </c>
      <c r="AE295" s="474">
        <f t="shared" si="215"/>
        <v>0</v>
      </c>
      <c r="AF295" s="474">
        <f t="shared" si="215"/>
        <v>0</v>
      </c>
      <c r="AG295" s="474">
        <f t="shared" si="215"/>
        <v>0</v>
      </c>
      <c r="AH295" s="474">
        <f t="shared" si="215"/>
        <v>0</v>
      </c>
      <c r="AI295" s="474">
        <f t="shared" si="215"/>
        <v>0</v>
      </c>
      <c r="AJ295" s="474">
        <f t="shared" si="215"/>
        <v>182.78</v>
      </c>
      <c r="AK295" s="474">
        <f t="shared" si="215"/>
        <v>0</v>
      </c>
      <c r="AL295" s="474">
        <f t="shared" si="215"/>
        <v>0</v>
      </c>
      <c r="AM295" s="498">
        <f t="shared" si="215"/>
        <v>182.78</v>
      </c>
      <c r="AN295" s="474">
        <f t="shared" si="215"/>
        <v>0</v>
      </c>
      <c r="AO295" s="474">
        <f t="shared" si="215"/>
        <v>0</v>
      </c>
      <c r="AP295" s="474">
        <f t="shared" si="215"/>
        <v>0</v>
      </c>
      <c r="AQ295" s="474">
        <f t="shared" si="215"/>
        <v>182.78</v>
      </c>
    </row>
    <row r="296" s="448" customFormat="1" ht="14" customHeight="1" spans="1:43">
      <c r="A296" s="500"/>
      <c r="B296" s="470"/>
      <c r="C296" s="473" t="s">
        <v>150</v>
      </c>
      <c r="D296" s="474"/>
      <c r="E296" s="475">
        <f t="shared" ref="E296:E304" si="216">R296+U296+V296+AJ296+AL296</f>
        <v>182.78</v>
      </c>
      <c r="F296" s="476"/>
      <c r="G296" s="476"/>
      <c r="H296" s="476"/>
      <c r="I296" s="476"/>
      <c r="J296" s="476"/>
      <c r="K296" s="476"/>
      <c r="L296" s="476"/>
      <c r="M296" s="476"/>
      <c r="N296" s="476"/>
      <c r="O296" s="476"/>
      <c r="P296" s="476"/>
      <c r="Q296" s="476"/>
      <c r="R296" s="458">
        <f t="shared" ref="R296:R304" si="217">SUM(F296:Q296)</f>
        <v>0</v>
      </c>
      <c r="S296" s="476"/>
      <c r="T296" s="476"/>
      <c r="U296" s="458">
        <f t="shared" ref="U296:U304" si="218">SUM(S296:T296)</f>
        <v>0</v>
      </c>
      <c r="V296" s="476"/>
      <c r="W296" s="476"/>
      <c r="X296" s="476"/>
      <c r="Y296" s="476"/>
      <c r="Z296" s="476">
        <v>182.78</v>
      </c>
      <c r="AA296" s="476"/>
      <c r="AB296" s="476"/>
      <c r="AC296" s="476"/>
      <c r="AD296" s="476"/>
      <c r="AE296" s="476"/>
      <c r="AF296" s="476"/>
      <c r="AG296" s="476"/>
      <c r="AH296" s="476"/>
      <c r="AI296" s="476"/>
      <c r="AJ296" s="458">
        <f t="shared" ref="AJ296:AJ304" si="219">SUM(W296:AI296)</f>
        <v>182.78</v>
      </c>
      <c r="AK296" s="476"/>
      <c r="AL296" s="476"/>
      <c r="AM296" s="499">
        <f t="shared" ref="AM296:AM304" si="220">R296+U296+V296+AJ296+AL296</f>
        <v>182.78</v>
      </c>
      <c r="AN296" s="470"/>
      <c r="AO296" s="470"/>
      <c r="AP296" s="470"/>
      <c r="AQ296" s="72">
        <f t="shared" ref="AQ296:AQ304" si="221">AM296+AN296+AO296+AP296</f>
        <v>182.78</v>
      </c>
    </row>
    <row r="297" s="448" customFormat="1" ht="14" customHeight="1" spans="1:43">
      <c r="A297" s="500"/>
      <c r="B297" s="470"/>
      <c r="C297" s="477" t="s">
        <v>152</v>
      </c>
      <c r="D297" s="474"/>
      <c r="E297" s="475">
        <f t="shared" si="216"/>
        <v>0</v>
      </c>
      <c r="F297" s="476"/>
      <c r="G297" s="476"/>
      <c r="H297" s="476"/>
      <c r="I297" s="476"/>
      <c r="J297" s="476"/>
      <c r="K297" s="476"/>
      <c r="L297" s="476"/>
      <c r="M297" s="476"/>
      <c r="N297" s="476"/>
      <c r="O297" s="476"/>
      <c r="P297" s="476"/>
      <c r="Q297" s="476"/>
      <c r="R297" s="458">
        <f t="shared" si="217"/>
        <v>0</v>
      </c>
      <c r="S297" s="476"/>
      <c r="T297" s="476"/>
      <c r="U297" s="458">
        <f t="shared" si="218"/>
        <v>0</v>
      </c>
      <c r="V297" s="476"/>
      <c r="W297" s="476"/>
      <c r="X297" s="476"/>
      <c r="Y297" s="476"/>
      <c r="Z297" s="476"/>
      <c r="AA297" s="476"/>
      <c r="AB297" s="476"/>
      <c r="AC297" s="476"/>
      <c r="AD297" s="476"/>
      <c r="AE297" s="476"/>
      <c r="AF297" s="476"/>
      <c r="AG297" s="476"/>
      <c r="AH297" s="476"/>
      <c r="AI297" s="476"/>
      <c r="AJ297" s="458">
        <f t="shared" si="219"/>
        <v>0</v>
      </c>
      <c r="AK297" s="476"/>
      <c r="AL297" s="476"/>
      <c r="AM297" s="499">
        <f t="shared" si="220"/>
        <v>0</v>
      </c>
      <c r="AN297" s="470"/>
      <c r="AO297" s="470"/>
      <c r="AP297" s="470"/>
      <c r="AQ297" s="72">
        <f t="shared" si="221"/>
        <v>0</v>
      </c>
    </row>
    <row r="298" s="448" customFormat="1" ht="14" customHeight="1" spans="1:43">
      <c r="A298" s="500"/>
      <c r="B298" s="470"/>
      <c r="C298" s="477" t="s">
        <v>154</v>
      </c>
      <c r="D298" s="474"/>
      <c r="E298" s="475">
        <f t="shared" si="216"/>
        <v>0</v>
      </c>
      <c r="F298" s="476"/>
      <c r="G298" s="476"/>
      <c r="H298" s="476"/>
      <c r="I298" s="476"/>
      <c r="J298" s="476"/>
      <c r="K298" s="476"/>
      <c r="L298" s="476"/>
      <c r="M298" s="476"/>
      <c r="N298" s="476"/>
      <c r="O298" s="476"/>
      <c r="P298" s="476"/>
      <c r="Q298" s="476"/>
      <c r="R298" s="458">
        <f t="shared" si="217"/>
        <v>0</v>
      </c>
      <c r="S298" s="476"/>
      <c r="T298" s="476"/>
      <c r="U298" s="458">
        <f t="shared" si="218"/>
        <v>0</v>
      </c>
      <c r="V298" s="476"/>
      <c r="W298" s="476"/>
      <c r="X298" s="476"/>
      <c r="Y298" s="476"/>
      <c r="Z298" s="476"/>
      <c r="AA298" s="476"/>
      <c r="AB298" s="476"/>
      <c r="AC298" s="476"/>
      <c r="AD298" s="476"/>
      <c r="AE298" s="476"/>
      <c r="AF298" s="476"/>
      <c r="AG298" s="476"/>
      <c r="AH298" s="476"/>
      <c r="AI298" s="476"/>
      <c r="AJ298" s="458">
        <f t="shared" si="219"/>
        <v>0</v>
      </c>
      <c r="AK298" s="476"/>
      <c r="AL298" s="476"/>
      <c r="AM298" s="499">
        <f t="shared" si="220"/>
        <v>0</v>
      </c>
      <c r="AN298" s="470"/>
      <c r="AO298" s="470"/>
      <c r="AP298" s="470"/>
      <c r="AQ298" s="72">
        <f t="shared" si="221"/>
        <v>0</v>
      </c>
    </row>
    <row r="299" s="448" customFormat="1" ht="14" customHeight="1" spans="1:43">
      <c r="A299" s="500"/>
      <c r="B299" s="470"/>
      <c r="C299" s="477" t="s">
        <v>415</v>
      </c>
      <c r="D299" s="474"/>
      <c r="E299" s="475">
        <f t="shared" si="216"/>
        <v>0</v>
      </c>
      <c r="F299" s="476"/>
      <c r="G299" s="476"/>
      <c r="H299" s="476"/>
      <c r="I299" s="476"/>
      <c r="J299" s="476"/>
      <c r="K299" s="476"/>
      <c r="L299" s="476"/>
      <c r="M299" s="476"/>
      <c r="N299" s="476"/>
      <c r="O299" s="476"/>
      <c r="P299" s="476"/>
      <c r="Q299" s="476"/>
      <c r="R299" s="458">
        <f t="shared" si="217"/>
        <v>0</v>
      </c>
      <c r="S299" s="476"/>
      <c r="T299" s="476"/>
      <c r="U299" s="458">
        <f t="shared" si="218"/>
        <v>0</v>
      </c>
      <c r="V299" s="476"/>
      <c r="W299" s="476"/>
      <c r="X299" s="476"/>
      <c r="Y299" s="476"/>
      <c r="Z299" s="476"/>
      <c r="AA299" s="476"/>
      <c r="AB299" s="476"/>
      <c r="AC299" s="476"/>
      <c r="AD299" s="476"/>
      <c r="AE299" s="476"/>
      <c r="AF299" s="476"/>
      <c r="AG299" s="476"/>
      <c r="AH299" s="476"/>
      <c r="AI299" s="476"/>
      <c r="AJ299" s="458">
        <f t="shared" si="219"/>
        <v>0</v>
      </c>
      <c r="AK299" s="476"/>
      <c r="AL299" s="476"/>
      <c r="AM299" s="499">
        <f t="shared" si="220"/>
        <v>0</v>
      </c>
      <c r="AN299" s="470"/>
      <c r="AO299" s="470"/>
      <c r="AP299" s="470"/>
      <c r="AQ299" s="72">
        <f t="shared" si="221"/>
        <v>0</v>
      </c>
    </row>
    <row r="300" s="448" customFormat="1" ht="14" customHeight="1" spans="1:43">
      <c r="A300" s="500"/>
      <c r="B300" s="470"/>
      <c r="C300" s="471" t="s">
        <v>416</v>
      </c>
      <c r="D300" s="474"/>
      <c r="E300" s="475">
        <f t="shared" si="216"/>
        <v>0</v>
      </c>
      <c r="F300" s="476"/>
      <c r="G300" s="476"/>
      <c r="H300" s="476"/>
      <c r="I300" s="476"/>
      <c r="J300" s="476"/>
      <c r="K300" s="476"/>
      <c r="L300" s="476"/>
      <c r="M300" s="476"/>
      <c r="N300" s="476"/>
      <c r="O300" s="476"/>
      <c r="P300" s="476"/>
      <c r="Q300" s="476"/>
      <c r="R300" s="458">
        <f t="shared" si="217"/>
        <v>0</v>
      </c>
      <c r="S300" s="476"/>
      <c r="T300" s="476"/>
      <c r="U300" s="458">
        <f t="shared" si="218"/>
        <v>0</v>
      </c>
      <c r="V300" s="476"/>
      <c r="W300" s="476"/>
      <c r="X300" s="476"/>
      <c r="Y300" s="476"/>
      <c r="Z300" s="476"/>
      <c r="AA300" s="476"/>
      <c r="AB300" s="476"/>
      <c r="AC300" s="476"/>
      <c r="AD300" s="476"/>
      <c r="AE300" s="476"/>
      <c r="AF300" s="476"/>
      <c r="AG300" s="476"/>
      <c r="AH300" s="476"/>
      <c r="AI300" s="476"/>
      <c r="AJ300" s="458">
        <f t="shared" si="219"/>
        <v>0</v>
      </c>
      <c r="AK300" s="476"/>
      <c r="AL300" s="476"/>
      <c r="AM300" s="499">
        <f t="shared" si="220"/>
        <v>0</v>
      </c>
      <c r="AN300" s="470"/>
      <c r="AO300" s="470"/>
      <c r="AP300" s="470"/>
      <c r="AQ300" s="72">
        <f t="shared" si="221"/>
        <v>0</v>
      </c>
    </row>
    <row r="301" s="448" customFormat="1" ht="14" customHeight="1" spans="1:43">
      <c r="A301" s="500"/>
      <c r="B301" s="470"/>
      <c r="C301" s="473" t="s">
        <v>417</v>
      </c>
      <c r="D301" s="474"/>
      <c r="E301" s="475">
        <f t="shared" si="216"/>
        <v>0</v>
      </c>
      <c r="F301" s="476"/>
      <c r="G301" s="476"/>
      <c r="H301" s="476"/>
      <c r="I301" s="476"/>
      <c r="J301" s="476"/>
      <c r="K301" s="476"/>
      <c r="L301" s="476"/>
      <c r="M301" s="476"/>
      <c r="N301" s="476"/>
      <c r="O301" s="476"/>
      <c r="P301" s="476"/>
      <c r="Q301" s="476"/>
      <c r="R301" s="458">
        <f t="shared" si="217"/>
        <v>0</v>
      </c>
      <c r="S301" s="476"/>
      <c r="T301" s="476"/>
      <c r="U301" s="458">
        <f t="shared" si="218"/>
        <v>0</v>
      </c>
      <c r="V301" s="476"/>
      <c r="W301" s="476"/>
      <c r="X301" s="476"/>
      <c r="Y301" s="476"/>
      <c r="Z301" s="476"/>
      <c r="AA301" s="476"/>
      <c r="AB301" s="476"/>
      <c r="AC301" s="476"/>
      <c r="AD301" s="476"/>
      <c r="AE301" s="476"/>
      <c r="AF301" s="476"/>
      <c r="AG301" s="476"/>
      <c r="AH301" s="476"/>
      <c r="AI301" s="476"/>
      <c r="AJ301" s="458">
        <f t="shared" si="219"/>
        <v>0</v>
      </c>
      <c r="AK301" s="476"/>
      <c r="AL301" s="476"/>
      <c r="AM301" s="499">
        <f t="shared" si="220"/>
        <v>0</v>
      </c>
      <c r="AN301" s="470"/>
      <c r="AO301" s="470"/>
      <c r="AP301" s="470"/>
      <c r="AQ301" s="72">
        <f t="shared" si="221"/>
        <v>0</v>
      </c>
    </row>
    <row r="302" s="448" customFormat="1" ht="14" customHeight="1" spans="1:43">
      <c r="A302" s="500"/>
      <c r="B302" s="470"/>
      <c r="C302" s="473" t="s">
        <v>230</v>
      </c>
      <c r="D302" s="474"/>
      <c r="E302" s="475">
        <f t="shared" si="216"/>
        <v>0</v>
      </c>
      <c r="F302" s="476"/>
      <c r="G302" s="476"/>
      <c r="H302" s="476"/>
      <c r="I302" s="476"/>
      <c r="J302" s="476"/>
      <c r="K302" s="476"/>
      <c r="L302" s="476"/>
      <c r="M302" s="476"/>
      <c r="N302" s="476"/>
      <c r="O302" s="476"/>
      <c r="P302" s="476"/>
      <c r="Q302" s="476"/>
      <c r="R302" s="458">
        <f t="shared" si="217"/>
        <v>0</v>
      </c>
      <c r="S302" s="476"/>
      <c r="T302" s="476"/>
      <c r="U302" s="458">
        <f t="shared" si="218"/>
        <v>0</v>
      </c>
      <c r="V302" s="476"/>
      <c r="W302" s="476"/>
      <c r="X302" s="476"/>
      <c r="Y302" s="476"/>
      <c r="Z302" s="476"/>
      <c r="AA302" s="476"/>
      <c r="AB302" s="476"/>
      <c r="AC302" s="476"/>
      <c r="AD302" s="476"/>
      <c r="AE302" s="476"/>
      <c r="AF302" s="476"/>
      <c r="AG302" s="476"/>
      <c r="AH302" s="476"/>
      <c r="AI302" s="476"/>
      <c r="AJ302" s="458">
        <f t="shared" si="219"/>
        <v>0</v>
      </c>
      <c r="AK302" s="476"/>
      <c r="AL302" s="476"/>
      <c r="AM302" s="499">
        <f t="shared" si="220"/>
        <v>0</v>
      </c>
      <c r="AN302" s="470"/>
      <c r="AO302" s="470"/>
      <c r="AP302" s="470"/>
      <c r="AQ302" s="72">
        <f t="shared" si="221"/>
        <v>0</v>
      </c>
    </row>
    <row r="303" s="448" customFormat="1" ht="14" customHeight="1" spans="1:43">
      <c r="A303" s="500"/>
      <c r="B303" s="470"/>
      <c r="C303" s="473" t="s">
        <v>168</v>
      </c>
      <c r="D303" s="474"/>
      <c r="E303" s="475">
        <f t="shared" si="216"/>
        <v>0</v>
      </c>
      <c r="F303" s="476"/>
      <c r="G303" s="476"/>
      <c r="H303" s="476"/>
      <c r="I303" s="476"/>
      <c r="J303" s="476"/>
      <c r="K303" s="476"/>
      <c r="L303" s="476"/>
      <c r="M303" s="476"/>
      <c r="N303" s="476"/>
      <c r="O303" s="476"/>
      <c r="P303" s="476"/>
      <c r="Q303" s="476"/>
      <c r="R303" s="458">
        <f t="shared" si="217"/>
        <v>0</v>
      </c>
      <c r="S303" s="476"/>
      <c r="T303" s="476"/>
      <c r="U303" s="458">
        <f t="shared" si="218"/>
        <v>0</v>
      </c>
      <c r="V303" s="476"/>
      <c r="W303" s="476"/>
      <c r="X303" s="476"/>
      <c r="Y303" s="476"/>
      <c r="Z303" s="476"/>
      <c r="AA303" s="476"/>
      <c r="AB303" s="476"/>
      <c r="AC303" s="476"/>
      <c r="AD303" s="476"/>
      <c r="AE303" s="476"/>
      <c r="AF303" s="476"/>
      <c r="AG303" s="476"/>
      <c r="AH303" s="476"/>
      <c r="AI303" s="476"/>
      <c r="AJ303" s="458">
        <f t="shared" si="219"/>
        <v>0</v>
      </c>
      <c r="AK303" s="476"/>
      <c r="AL303" s="476"/>
      <c r="AM303" s="499">
        <f t="shared" si="220"/>
        <v>0</v>
      </c>
      <c r="AN303" s="470"/>
      <c r="AO303" s="470"/>
      <c r="AP303" s="470"/>
      <c r="AQ303" s="72">
        <f t="shared" si="221"/>
        <v>0</v>
      </c>
    </row>
    <row r="304" s="448" customFormat="1" ht="14" customHeight="1" spans="1:43">
      <c r="A304" s="500"/>
      <c r="B304" s="470"/>
      <c r="C304" s="473" t="s">
        <v>418</v>
      </c>
      <c r="D304" s="474"/>
      <c r="E304" s="475">
        <f t="shared" si="216"/>
        <v>0</v>
      </c>
      <c r="F304" s="476"/>
      <c r="G304" s="476"/>
      <c r="H304" s="476"/>
      <c r="I304" s="476"/>
      <c r="J304" s="476"/>
      <c r="K304" s="476"/>
      <c r="L304" s="476"/>
      <c r="M304" s="476"/>
      <c r="N304" s="476"/>
      <c r="O304" s="476"/>
      <c r="P304" s="476"/>
      <c r="Q304" s="476"/>
      <c r="R304" s="458">
        <f t="shared" si="217"/>
        <v>0</v>
      </c>
      <c r="S304" s="476"/>
      <c r="T304" s="476"/>
      <c r="U304" s="458">
        <f t="shared" si="218"/>
        <v>0</v>
      </c>
      <c r="V304" s="476"/>
      <c r="W304" s="476"/>
      <c r="X304" s="476"/>
      <c r="Y304" s="476"/>
      <c r="Z304" s="476"/>
      <c r="AA304" s="476"/>
      <c r="AB304" s="476"/>
      <c r="AC304" s="476"/>
      <c r="AD304" s="476"/>
      <c r="AE304" s="476"/>
      <c r="AF304" s="476"/>
      <c r="AG304" s="476"/>
      <c r="AH304" s="476"/>
      <c r="AI304" s="476"/>
      <c r="AJ304" s="458">
        <f t="shared" si="219"/>
        <v>0</v>
      </c>
      <c r="AK304" s="476"/>
      <c r="AL304" s="476"/>
      <c r="AM304" s="499">
        <f t="shared" si="220"/>
        <v>0</v>
      </c>
      <c r="AN304" s="470"/>
      <c r="AO304" s="470"/>
      <c r="AP304" s="470"/>
      <c r="AQ304" s="72">
        <f t="shared" si="221"/>
        <v>0</v>
      </c>
    </row>
    <row r="305" s="448" customFormat="1" ht="14" customHeight="1" spans="1:43">
      <c r="A305" s="500"/>
      <c r="B305" s="470"/>
      <c r="C305" s="477" t="s">
        <v>419</v>
      </c>
      <c r="D305" s="474">
        <f t="shared" ref="D305:AQ305" si="222">SUM(D306:D314)</f>
        <v>0</v>
      </c>
      <c r="E305" s="474">
        <f t="shared" si="222"/>
        <v>0</v>
      </c>
      <c r="F305" s="474">
        <f t="shared" si="222"/>
        <v>0</v>
      </c>
      <c r="G305" s="474">
        <f t="shared" si="222"/>
        <v>0</v>
      </c>
      <c r="H305" s="474">
        <f t="shared" si="222"/>
        <v>0</v>
      </c>
      <c r="I305" s="474">
        <f t="shared" si="222"/>
        <v>0</v>
      </c>
      <c r="J305" s="474">
        <f t="shared" si="222"/>
        <v>0</v>
      </c>
      <c r="K305" s="474">
        <f t="shared" si="222"/>
        <v>0</v>
      </c>
      <c r="L305" s="474">
        <f t="shared" si="222"/>
        <v>0</v>
      </c>
      <c r="M305" s="474">
        <f t="shared" si="222"/>
        <v>0</v>
      </c>
      <c r="N305" s="474">
        <f t="shared" si="222"/>
        <v>0</v>
      </c>
      <c r="O305" s="474">
        <f t="shared" si="222"/>
        <v>0</v>
      </c>
      <c r="P305" s="474">
        <f t="shared" si="222"/>
        <v>0</v>
      </c>
      <c r="Q305" s="474">
        <f t="shared" si="222"/>
        <v>0</v>
      </c>
      <c r="R305" s="474">
        <f t="shared" si="222"/>
        <v>0</v>
      </c>
      <c r="S305" s="474">
        <f t="shared" si="222"/>
        <v>0</v>
      </c>
      <c r="T305" s="474">
        <f t="shared" si="222"/>
        <v>0</v>
      </c>
      <c r="U305" s="474">
        <f t="shared" si="222"/>
        <v>0</v>
      </c>
      <c r="V305" s="474">
        <f t="shared" si="222"/>
        <v>0</v>
      </c>
      <c r="W305" s="474">
        <f t="shared" si="222"/>
        <v>0</v>
      </c>
      <c r="X305" s="474">
        <f t="shared" si="222"/>
        <v>0</v>
      </c>
      <c r="Y305" s="474">
        <f t="shared" si="222"/>
        <v>0</v>
      </c>
      <c r="Z305" s="474">
        <f t="shared" si="222"/>
        <v>0</v>
      </c>
      <c r="AA305" s="474">
        <f t="shared" si="222"/>
        <v>0</v>
      </c>
      <c r="AB305" s="474">
        <f t="shared" si="222"/>
        <v>0</v>
      </c>
      <c r="AC305" s="474">
        <f t="shared" si="222"/>
        <v>0</v>
      </c>
      <c r="AD305" s="474">
        <f t="shared" si="222"/>
        <v>0</v>
      </c>
      <c r="AE305" s="474">
        <f t="shared" si="222"/>
        <v>0</v>
      </c>
      <c r="AF305" s="474">
        <f t="shared" si="222"/>
        <v>0</v>
      </c>
      <c r="AG305" s="474">
        <f t="shared" si="222"/>
        <v>0</v>
      </c>
      <c r="AH305" s="474">
        <f t="shared" si="222"/>
        <v>0</v>
      </c>
      <c r="AI305" s="474">
        <f t="shared" si="222"/>
        <v>0</v>
      </c>
      <c r="AJ305" s="474">
        <f t="shared" si="222"/>
        <v>0</v>
      </c>
      <c r="AK305" s="474">
        <f t="shared" si="222"/>
        <v>0</v>
      </c>
      <c r="AL305" s="474">
        <f t="shared" si="222"/>
        <v>0</v>
      </c>
      <c r="AM305" s="498">
        <f t="shared" si="222"/>
        <v>0</v>
      </c>
      <c r="AN305" s="474">
        <f t="shared" si="222"/>
        <v>0</v>
      </c>
      <c r="AO305" s="474">
        <f t="shared" si="222"/>
        <v>0</v>
      </c>
      <c r="AP305" s="474">
        <f t="shared" si="222"/>
        <v>0</v>
      </c>
      <c r="AQ305" s="474">
        <f t="shared" si="222"/>
        <v>0</v>
      </c>
    </row>
    <row r="306" s="448" customFormat="1" ht="14" customHeight="1" spans="1:43">
      <c r="A306" s="500"/>
      <c r="B306" s="470"/>
      <c r="C306" s="477" t="s">
        <v>150</v>
      </c>
      <c r="D306" s="474"/>
      <c r="E306" s="475">
        <f t="shared" ref="E306:E314" si="223">R306+U306+V306+AJ306+AL306</f>
        <v>0</v>
      </c>
      <c r="F306" s="476"/>
      <c r="G306" s="476"/>
      <c r="H306" s="476"/>
      <c r="I306" s="476"/>
      <c r="J306" s="476"/>
      <c r="K306" s="476"/>
      <c r="L306" s="476"/>
      <c r="M306" s="476"/>
      <c r="N306" s="476"/>
      <c r="O306" s="476"/>
      <c r="P306" s="476"/>
      <c r="Q306" s="476"/>
      <c r="R306" s="458">
        <f t="shared" ref="R306:R314" si="224">SUM(F306:Q306)</f>
        <v>0</v>
      </c>
      <c r="S306" s="476"/>
      <c r="T306" s="476"/>
      <c r="U306" s="458">
        <f t="shared" ref="U306:U314" si="225">SUM(S306:T306)</f>
        <v>0</v>
      </c>
      <c r="V306" s="476"/>
      <c r="W306" s="476"/>
      <c r="X306" s="476"/>
      <c r="Y306" s="476"/>
      <c r="Z306" s="476"/>
      <c r="AA306" s="476"/>
      <c r="AB306" s="476"/>
      <c r="AC306" s="476"/>
      <c r="AD306" s="476"/>
      <c r="AE306" s="476"/>
      <c r="AF306" s="476"/>
      <c r="AG306" s="476"/>
      <c r="AH306" s="476"/>
      <c r="AI306" s="476"/>
      <c r="AJ306" s="458">
        <f t="shared" ref="AJ306:AJ314" si="226">SUM(W306:AI306)</f>
        <v>0</v>
      </c>
      <c r="AK306" s="476"/>
      <c r="AL306" s="476"/>
      <c r="AM306" s="499">
        <f t="shared" ref="AM306:AM314" si="227">R306+U306+V306+AJ306+AL306</f>
        <v>0</v>
      </c>
      <c r="AN306" s="470"/>
      <c r="AO306" s="470"/>
      <c r="AP306" s="470"/>
      <c r="AQ306" s="72">
        <f t="shared" ref="AQ306:AQ314" si="228">AM306+AN306+AO306+AP306</f>
        <v>0</v>
      </c>
    </row>
    <row r="307" s="448" customFormat="1" ht="14" customHeight="1" spans="1:43">
      <c r="A307" s="500"/>
      <c r="B307" s="470"/>
      <c r="C307" s="477" t="s">
        <v>152</v>
      </c>
      <c r="D307" s="474"/>
      <c r="E307" s="475">
        <f t="shared" si="223"/>
        <v>0</v>
      </c>
      <c r="F307" s="476"/>
      <c r="G307" s="476"/>
      <c r="H307" s="476"/>
      <c r="I307" s="476"/>
      <c r="J307" s="476"/>
      <c r="K307" s="476"/>
      <c r="L307" s="476"/>
      <c r="M307" s="476"/>
      <c r="N307" s="476"/>
      <c r="O307" s="476"/>
      <c r="P307" s="476"/>
      <c r="Q307" s="476"/>
      <c r="R307" s="458">
        <f t="shared" si="224"/>
        <v>0</v>
      </c>
      <c r="S307" s="476"/>
      <c r="T307" s="476"/>
      <c r="U307" s="458">
        <f t="shared" si="225"/>
        <v>0</v>
      </c>
      <c r="V307" s="476"/>
      <c r="W307" s="476"/>
      <c r="X307" s="476"/>
      <c r="Y307" s="476"/>
      <c r="Z307" s="476"/>
      <c r="AA307" s="476"/>
      <c r="AB307" s="476"/>
      <c r="AC307" s="476"/>
      <c r="AD307" s="476"/>
      <c r="AE307" s="476"/>
      <c r="AF307" s="476"/>
      <c r="AG307" s="476"/>
      <c r="AH307" s="476"/>
      <c r="AI307" s="476"/>
      <c r="AJ307" s="458">
        <f t="shared" si="226"/>
        <v>0</v>
      </c>
      <c r="AK307" s="476"/>
      <c r="AL307" s="476"/>
      <c r="AM307" s="499">
        <f t="shared" si="227"/>
        <v>0</v>
      </c>
      <c r="AN307" s="470"/>
      <c r="AO307" s="470"/>
      <c r="AP307" s="470"/>
      <c r="AQ307" s="72">
        <f t="shared" si="228"/>
        <v>0</v>
      </c>
    </row>
    <row r="308" s="448" customFormat="1" ht="14" customHeight="1" spans="1:43">
      <c r="A308" s="500"/>
      <c r="B308" s="470"/>
      <c r="C308" s="473" t="s">
        <v>154</v>
      </c>
      <c r="D308" s="474"/>
      <c r="E308" s="475">
        <f t="shared" si="223"/>
        <v>0</v>
      </c>
      <c r="F308" s="476"/>
      <c r="G308" s="476"/>
      <c r="H308" s="476"/>
      <c r="I308" s="476"/>
      <c r="J308" s="476"/>
      <c r="K308" s="476"/>
      <c r="L308" s="476"/>
      <c r="M308" s="476"/>
      <c r="N308" s="476"/>
      <c r="O308" s="476"/>
      <c r="P308" s="476"/>
      <c r="Q308" s="476"/>
      <c r="R308" s="458">
        <f t="shared" si="224"/>
        <v>0</v>
      </c>
      <c r="S308" s="476"/>
      <c r="T308" s="476"/>
      <c r="U308" s="458">
        <f t="shared" si="225"/>
        <v>0</v>
      </c>
      <c r="V308" s="476"/>
      <c r="W308" s="476"/>
      <c r="X308" s="476"/>
      <c r="Y308" s="476"/>
      <c r="Z308" s="476"/>
      <c r="AA308" s="476"/>
      <c r="AB308" s="476"/>
      <c r="AC308" s="476"/>
      <c r="AD308" s="476"/>
      <c r="AE308" s="476"/>
      <c r="AF308" s="476"/>
      <c r="AG308" s="476"/>
      <c r="AH308" s="476"/>
      <c r="AI308" s="476"/>
      <c r="AJ308" s="458">
        <f t="shared" si="226"/>
        <v>0</v>
      </c>
      <c r="AK308" s="476"/>
      <c r="AL308" s="476"/>
      <c r="AM308" s="499">
        <f t="shared" si="227"/>
        <v>0</v>
      </c>
      <c r="AN308" s="470"/>
      <c r="AO308" s="470"/>
      <c r="AP308" s="470"/>
      <c r="AQ308" s="72">
        <f t="shared" si="228"/>
        <v>0</v>
      </c>
    </row>
    <row r="309" s="448" customFormat="1" ht="14" customHeight="1" spans="1:43">
      <c r="A309" s="500"/>
      <c r="B309" s="470"/>
      <c r="C309" s="473" t="s">
        <v>420</v>
      </c>
      <c r="D309" s="474"/>
      <c r="E309" s="475">
        <f t="shared" si="223"/>
        <v>0</v>
      </c>
      <c r="F309" s="476"/>
      <c r="G309" s="476"/>
      <c r="H309" s="476"/>
      <c r="I309" s="476"/>
      <c r="J309" s="476"/>
      <c r="K309" s="476"/>
      <c r="L309" s="476"/>
      <c r="M309" s="476"/>
      <c r="N309" s="476"/>
      <c r="O309" s="476"/>
      <c r="P309" s="476"/>
      <c r="Q309" s="476"/>
      <c r="R309" s="458">
        <f t="shared" si="224"/>
        <v>0</v>
      </c>
      <c r="S309" s="476"/>
      <c r="T309" s="476"/>
      <c r="U309" s="458">
        <f t="shared" si="225"/>
        <v>0</v>
      </c>
      <c r="V309" s="476"/>
      <c r="W309" s="476"/>
      <c r="X309" s="476"/>
      <c r="Y309" s="476"/>
      <c r="Z309" s="476"/>
      <c r="AA309" s="476"/>
      <c r="AB309" s="476"/>
      <c r="AC309" s="476"/>
      <c r="AD309" s="476"/>
      <c r="AE309" s="476"/>
      <c r="AF309" s="476"/>
      <c r="AG309" s="476"/>
      <c r="AH309" s="476"/>
      <c r="AI309" s="476"/>
      <c r="AJ309" s="458">
        <f t="shared" si="226"/>
        <v>0</v>
      </c>
      <c r="AK309" s="476"/>
      <c r="AL309" s="476"/>
      <c r="AM309" s="499">
        <f t="shared" si="227"/>
        <v>0</v>
      </c>
      <c r="AN309" s="470"/>
      <c r="AO309" s="470"/>
      <c r="AP309" s="470"/>
      <c r="AQ309" s="72">
        <f t="shared" si="228"/>
        <v>0</v>
      </c>
    </row>
    <row r="310" s="448" customFormat="1" ht="14" customHeight="1" spans="1:43">
      <c r="A310" s="500"/>
      <c r="B310" s="470"/>
      <c r="C310" s="473" t="s">
        <v>421</v>
      </c>
      <c r="D310" s="474"/>
      <c r="E310" s="475">
        <f t="shared" si="223"/>
        <v>0</v>
      </c>
      <c r="F310" s="476"/>
      <c r="G310" s="476"/>
      <c r="H310" s="476"/>
      <c r="I310" s="476"/>
      <c r="J310" s="476"/>
      <c r="K310" s="476"/>
      <c r="L310" s="476"/>
      <c r="M310" s="476"/>
      <c r="N310" s="476"/>
      <c r="O310" s="476"/>
      <c r="P310" s="476"/>
      <c r="Q310" s="476"/>
      <c r="R310" s="458">
        <f t="shared" si="224"/>
        <v>0</v>
      </c>
      <c r="S310" s="476"/>
      <c r="T310" s="476"/>
      <c r="U310" s="458">
        <f t="shared" si="225"/>
        <v>0</v>
      </c>
      <c r="V310" s="476"/>
      <c r="W310" s="476"/>
      <c r="X310" s="476"/>
      <c r="Y310" s="476"/>
      <c r="Z310" s="476"/>
      <c r="AA310" s="476"/>
      <c r="AB310" s="476"/>
      <c r="AC310" s="476"/>
      <c r="AD310" s="476"/>
      <c r="AE310" s="476"/>
      <c r="AF310" s="476"/>
      <c r="AG310" s="476"/>
      <c r="AH310" s="476"/>
      <c r="AI310" s="476"/>
      <c r="AJ310" s="458">
        <f t="shared" si="226"/>
        <v>0</v>
      </c>
      <c r="AK310" s="476"/>
      <c r="AL310" s="476"/>
      <c r="AM310" s="499">
        <f t="shared" si="227"/>
        <v>0</v>
      </c>
      <c r="AN310" s="470"/>
      <c r="AO310" s="470"/>
      <c r="AP310" s="470"/>
      <c r="AQ310" s="72">
        <f t="shared" si="228"/>
        <v>0</v>
      </c>
    </row>
    <row r="311" s="448" customFormat="1" ht="14" customHeight="1" spans="1:43">
      <c r="A311" s="500"/>
      <c r="B311" s="470"/>
      <c r="C311" s="477" t="s">
        <v>422</v>
      </c>
      <c r="D311" s="474"/>
      <c r="E311" s="475">
        <f t="shared" si="223"/>
        <v>0</v>
      </c>
      <c r="F311" s="476"/>
      <c r="G311" s="476"/>
      <c r="H311" s="476"/>
      <c r="I311" s="476"/>
      <c r="J311" s="476"/>
      <c r="K311" s="476"/>
      <c r="L311" s="476"/>
      <c r="M311" s="476"/>
      <c r="N311" s="476"/>
      <c r="O311" s="476"/>
      <c r="P311" s="476"/>
      <c r="Q311" s="476"/>
      <c r="R311" s="458">
        <f t="shared" si="224"/>
        <v>0</v>
      </c>
      <c r="S311" s="476"/>
      <c r="T311" s="476"/>
      <c r="U311" s="458">
        <f t="shared" si="225"/>
        <v>0</v>
      </c>
      <c r="V311" s="476"/>
      <c r="W311" s="476"/>
      <c r="X311" s="476"/>
      <c r="Y311" s="476"/>
      <c r="Z311" s="476"/>
      <c r="AA311" s="476"/>
      <c r="AB311" s="476"/>
      <c r="AC311" s="476"/>
      <c r="AD311" s="476"/>
      <c r="AE311" s="476"/>
      <c r="AF311" s="476"/>
      <c r="AG311" s="476"/>
      <c r="AH311" s="476"/>
      <c r="AI311" s="476"/>
      <c r="AJ311" s="458">
        <f t="shared" si="226"/>
        <v>0</v>
      </c>
      <c r="AK311" s="476"/>
      <c r="AL311" s="476"/>
      <c r="AM311" s="499">
        <f t="shared" si="227"/>
        <v>0</v>
      </c>
      <c r="AN311" s="470"/>
      <c r="AO311" s="470"/>
      <c r="AP311" s="470"/>
      <c r="AQ311" s="72">
        <f t="shared" si="228"/>
        <v>0</v>
      </c>
    </row>
    <row r="312" s="448" customFormat="1" ht="14" customHeight="1" spans="1:43">
      <c r="A312" s="500"/>
      <c r="B312" s="470"/>
      <c r="C312" s="477" t="s">
        <v>230</v>
      </c>
      <c r="D312" s="474"/>
      <c r="E312" s="475">
        <f t="shared" si="223"/>
        <v>0</v>
      </c>
      <c r="F312" s="476"/>
      <c r="G312" s="476"/>
      <c r="H312" s="476"/>
      <c r="I312" s="476"/>
      <c r="J312" s="476"/>
      <c r="K312" s="476"/>
      <c r="L312" s="476"/>
      <c r="M312" s="476"/>
      <c r="N312" s="476"/>
      <c r="O312" s="476"/>
      <c r="P312" s="476"/>
      <c r="Q312" s="476"/>
      <c r="R312" s="458">
        <f t="shared" si="224"/>
        <v>0</v>
      </c>
      <c r="S312" s="476"/>
      <c r="T312" s="476"/>
      <c r="U312" s="458">
        <f t="shared" si="225"/>
        <v>0</v>
      </c>
      <c r="V312" s="476"/>
      <c r="W312" s="476"/>
      <c r="X312" s="476"/>
      <c r="Y312" s="476"/>
      <c r="Z312" s="476"/>
      <c r="AA312" s="476"/>
      <c r="AB312" s="476"/>
      <c r="AC312" s="476"/>
      <c r="AD312" s="476"/>
      <c r="AE312" s="476"/>
      <c r="AF312" s="476"/>
      <c r="AG312" s="476"/>
      <c r="AH312" s="476"/>
      <c r="AI312" s="476"/>
      <c r="AJ312" s="458">
        <f t="shared" si="226"/>
        <v>0</v>
      </c>
      <c r="AK312" s="476"/>
      <c r="AL312" s="476"/>
      <c r="AM312" s="499">
        <f t="shared" si="227"/>
        <v>0</v>
      </c>
      <c r="AN312" s="470"/>
      <c r="AO312" s="470"/>
      <c r="AP312" s="470"/>
      <c r="AQ312" s="72">
        <f t="shared" si="228"/>
        <v>0</v>
      </c>
    </row>
    <row r="313" s="448" customFormat="1" ht="14" customHeight="1" spans="1:43">
      <c r="A313" s="500"/>
      <c r="B313" s="470"/>
      <c r="C313" s="477" t="s">
        <v>168</v>
      </c>
      <c r="D313" s="474"/>
      <c r="E313" s="475">
        <f t="shared" si="223"/>
        <v>0</v>
      </c>
      <c r="F313" s="476"/>
      <c r="G313" s="476"/>
      <c r="H313" s="476"/>
      <c r="I313" s="476"/>
      <c r="J313" s="476"/>
      <c r="K313" s="476"/>
      <c r="L313" s="476"/>
      <c r="M313" s="476"/>
      <c r="N313" s="476"/>
      <c r="O313" s="476"/>
      <c r="P313" s="476"/>
      <c r="Q313" s="476"/>
      <c r="R313" s="458">
        <f t="shared" si="224"/>
        <v>0</v>
      </c>
      <c r="S313" s="476"/>
      <c r="T313" s="476"/>
      <c r="U313" s="458">
        <f t="shared" si="225"/>
        <v>0</v>
      </c>
      <c r="V313" s="476"/>
      <c r="W313" s="476"/>
      <c r="X313" s="476"/>
      <c r="Y313" s="476"/>
      <c r="Z313" s="476"/>
      <c r="AA313" s="476"/>
      <c r="AB313" s="476"/>
      <c r="AC313" s="476"/>
      <c r="AD313" s="476"/>
      <c r="AE313" s="476"/>
      <c r="AF313" s="476"/>
      <c r="AG313" s="476"/>
      <c r="AH313" s="476"/>
      <c r="AI313" s="476"/>
      <c r="AJ313" s="458">
        <f t="shared" si="226"/>
        <v>0</v>
      </c>
      <c r="AK313" s="476"/>
      <c r="AL313" s="476"/>
      <c r="AM313" s="499">
        <f t="shared" si="227"/>
        <v>0</v>
      </c>
      <c r="AN313" s="470"/>
      <c r="AO313" s="470"/>
      <c r="AP313" s="470"/>
      <c r="AQ313" s="72">
        <f t="shared" si="228"/>
        <v>0</v>
      </c>
    </row>
    <row r="314" s="448" customFormat="1" ht="14" customHeight="1" spans="1:43">
      <c r="A314" s="500"/>
      <c r="B314" s="470"/>
      <c r="C314" s="477" t="s">
        <v>423</v>
      </c>
      <c r="D314" s="474"/>
      <c r="E314" s="475">
        <f t="shared" si="223"/>
        <v>0</v>
      </c>
      <c r="F314" s="476"/>
      <c r="G314" s="476"/>
      <c r="H314" s="476"/>
      <c r="I314" s="476"/>
      <c r="J314" s="476"/>
      <c r="K314" s="476"/>
      <c r="L314" s="476"/>
      <c r="M314" s="476"/>
      <c r="N314" s="476"/>
      <c r="O314" s="476"/>
      <c r="P314" s="476"/>
      <c r="Q314" s="476"/>
      <c r="R314" s="458">
        <f t="shared" si="224"/>
        <v>0</v>
      </c>
      <c r="S314" s="476"/>
      <c r="T314" s="476"/>
      <c r="U314" s="458">
        <f t="shared" si="225"/>
        <v>0</v>
      </c>
      <c r="V314" s="476"/>
      <c r="W314" s="476"/>
      <c r="X314" s="476"/>
      <c r="Y314" s="476"/>
      <c r="Z314" s="476"/>
      <c r="AA314" s="476"/>
      <c r="AB314" s="476"/>
      <c r="AC314" s="476"/>
      <c r="AD314" s="476"/>
      <c r="AE314" s="476"/>
      <c r="AF314" s="476"/>
      <c r="AG314" s="476"/>
      <c r="AH314" s="476"/>
      <c r="AI314" s="476"/>
      <c r="AJ314" s="458">
        <f t="shared" si="226"/>
        <v>0</v>
      </c>
      <c r="AK314" s="476"/>
      <c r="AL314" s="476"/>
      <c r="AM314" s="499">
        <f t="shared" si="227"/>
        <v>0</v>
      </c>
      <c r="AN314" s="470"/>
      <c r="AO314" s="470"/>
      <c r="AP314" s="470"/>
      <c r="AQ314" s="72">
        <f t="shared" si="228"/>
        <v>0</v>
      </c>
    </row>
    <row r="315" s="448" customFormat="1" ht="14" customHeight="1" spans="1:43">
      <c r="A315" s="500"/>
      <c r="B315" s="470"/>
      <c r="C315" s="471" t="s">
        <v>424</v>
      </c>
      <c r="D315" s="474">
        <f t="shared" ref="D315:AQ315" si="229">SUM(D316:D322)</f>
        <v>0</v>
      </c>
      <c r="E315" s="474">
        <f t="shared" si="229"/>
        <v>0</v>
      </c>
      <c r="F315" s="474">
        <f t="shared" si="229"/>
        <v>0</v>
      </c>
      <c r="G315" s="474">
        <f t="shared" si="229"/>
        <v>0</v>
      </c>
      <c r="H315" s="474">
        <f t="shared" si="229"/>
        <v>0</v>
      </c>
      <c r="I315" s="474">
        <f t="shared" si="229"/>
        <v>0</v>
      </c>
      <c r="J315" s="474">
        <f t="shared" si="229"/>
        <v>0</v>
      </c>
      <c r="K315" s="474">
        <f t="shared" si="229"/>
        <v>0</v>
      </c>
      <c r="L315" s="474">
        <f t="shared" si="229"/>
        <v>0</v>
      </c>
      <c r="M315" s="474">
        <f t="shared" si="229"/>
        <v>0</v>
      </c>
      <c r="N315" s="474">
        <f t="shared" si="229"/>
        <v>0</v>
      </c>
      <c r="O315" s="474">
        <f t="shared" si="229"/>
        <v>0</v>
      </c>
      <c r="P315" s="474">
        <f t="shared" si="229"/>
        <v>0</v>
      </c>
      <c r="Q315" s="474">
        <f t="shared" si="229"/>
        <v>0</v>
      </c>
      <c r="R315" s="474">
        <f t="shared" si="229"/>
        <v>0</v>
      </c>
      <c r="S315" s="474">
        <f t="shared" si="229"/>
        <v>0</v>
      </c>
      <c r="T315" s="474">
        <f t="shared" si="229"/>
        <v>0</v>
      </c>
      <c r="U315" s="474">
        <f t="shared" si="229"/>
        <v>0</v>
      </c>
      <c r="V315" s="474">
        <f t="shared" si="229"/>
        <v>0</v>
      </c>
      <c r="W315" s="474">
        <f t="shared" si="229"/>
        <v>0</v>
      </c>
      <c r="X315" s="474">
        <f t="shared" si="229"/>
        <v>0</v>
      </c>
      <c r="Y315" s="474">
        <f t="shared" si="229"/>
        <v>0</v>
      </c>
      <c r="Z315" s="474">
        <f t="shared" si="229"/>
        <v>0</v>
      </c>
      <c r="AA315" s="474">
        <f t="shared" si="229"/>
        <v>0</v>
      </c>
      <c r="AB315" s="474">
        <f t="shared" si="229"/>
        <v>0</v>
      </c>
      <c r="AC315" s="474">
        <f t="shared" si="229"/>
        <v>0</v>
      </c>
      <c r="AD315" s="474">
        <f t="shared" si="229"/>
        <v>0</v>
      </c>
      <c r="AE315" s="474">
        <f t="shared" si="229"/>
        <v>0</v>
      </c>
      <c r="AF315" s="474">
        <f t="shared" si="229"/>
        <v>0</v>
      </c>
      <c r="AG315" s="474">
        <f t="shared" si="229"/>
        <v>0</v>
      </c>
      <c r="AH315" s="474">
        <f t="shared" si="229"/>
        <v>0</v>
      </c>
      <c r="AI315" s="474">
        <f t="shared" si="229"/>
        <v>0</v>
      </c>
      <c r="AJ315" s="474">
        <f t="shared" si="229"/>
        <v>0</v>
      </c>
      <c r="AK315" s="474">
        <f t="shared" si="229"/>
        <v>0</v>
      </c>
      <c r="AL315" s="474">
        <f t="shared" si="229"/>
        <v>0</v>
      </c>
      <c r="AM315" s="498">
        <f t="shared" si="229"/>
        <v>0</v>
      </c>
      <c r="AN315" s="474">
        <f t="shared" si="229"/>
        <v>0</v>
      </c>
      <c r="AO315" s="474">
        <f t="shared" si="229"/>
        <v>0</v>
      </c>
      <c r="AP315" s="474">
        <f t="shared" si="229"/>
        <v>0</v>
      </c>
      <c r="AQ315" s="474">
        <f t="shared" si="229"/>
        <v>0</v>
      </c>
    </row>
    <row r="316" s="448" customFormat="1" ht="14" customHeight="1" spans="1:43">
      <c r="A316" s="500"/>
      <c r="B316" s="470"/>
      <c r="C316" s="473" t="s">
        <v>150</v>
      </c>
      <c r="D316" s="474"/>
      <c r="E316" s="475">
        <f t="shared" ref="E316:E322" si="230">R316+U316+V316+AJ316+AL316</f>
        <v>0</v>
      </c>
      <c r="F316" s="476"/>
      <c r="G316" s="476"/>
      <c r="H316" s="476"/>
      <c r="I316" s="476"/>
      <c r="J316" s="476"/>
      <c r="K316" s="476"/>
      <c r="L316" s="476"/>
      <c r="M316" s="476"/>
      <c r="N316" s="476"/>
      <c r="O316" s="476"/>
      <c r="P316" s="476"/>
      <c r="Q316" s="476"/>
      <c r="R316" s="458">
        <f t="shared" ref="R316:R322" si="231">SUM(F316:Q316)</f>
        <v>0</v>
      </c>
      <c r="S316" s="476"/>
      <c r="T316" s="476"/>
      <c r="U316" s="458">
        <f t="shared" ref="U316:U322" si="232">SUM(S316:T316)</f>
        <v>0</v>
      </c>
      <c r="V316" s="476"/>
      <c r="W316" s="476"/>
      <c r="X316" s="476"/>
      <c r="Y316" s="476"/>
      <c r="Z316" s="476"/>
      <c r="AA316" s="476"/>
      <c r="AB316" s="476"/>
      <c r="AC316" s="476"/>
      <c r="AD316" s="476"/>
      <c r="AE316" s="476"/>
      <c r="AF316" s="476"/>
      <c r="AG316" s="476"/>
      <c r="AH316" s="476"/>
      <c r="AI316" s="476"/>
      <c r="AJ316" s="458">
        <f t="shared" ref="AJ316:AJ322" si="233">SUM(W316:AI316)</f>
        <v>0</v>
      </c>
      <c r="AK316" s="476"/>
      <c r="AL316" s="476"/>
      <c r="AM316" s="499">
        <f t="shared" ref="AM316:AM322" si="234">R316+U316+V316+AJ316+AL316</f>
        <v>0</v>
      </c>
      <c r="AN316" s="470"/>
      <c r="AO316" s="470"/>
      <c r="AP316" s="470"/>
      <c r="AQ316" s="72">
        <f t="shared" ref="AQ316:AQ322" si="235">AM316+AN316+AO316+AP316</f>
        <v>0</v>
      </c>
    </row>
    <row r="317" s="448" customFormat="1" ht="14" customHeight="1" spans="1:43">
      <c r="A317" s="500"/>
      <c r="B317" s="470"/>
      <c r="C317" s="473" t="s">
        <v>152</v>
      </c>
      <c r="D317" s="474"/>
      <c r="E317" s="475">
        <f t="shared" si="230"/>
        <v>0</v>
      </c>
      <c r="F317" s="476"/>
      <c r="G317" s="476"/>
      <c r="H317" s="476"/>
      <c r="I317" s="476"/>
      <c r="J317" s="476"/>
      <c r="K317" s="476"/>
      <c r="L317" s="476"/>
      <c r="M317" s="476"/>
      <c r="N317" s="476"/>
      <c r="O317" s="476"/>
      <c r="P317" s="476"/>
      <c r="Q317" s="476"/>
      <c r="R317" s="458">
        <f t="shared" si="231"/>
        <v>0</v>
      </c>
      <c r="S317" s="476"/>
      <c r="T317" s="476"/>
      <c r="U317" s="458">
        <f t="shared" si="232"/>
        <v>0</v>
      </c>
      <c r="V317" s="476"/>
      <c r="W317" s="476"/>
      <c r="X317" s="476"/>
      <c r="Y317" s="476"/>
      <c r="Z317" s="476"/>
      <c r="AA317" s="476"/>
      <c r="AB317" s="476"/>
      <c r="AC317" s="476"/>
      <c r="AD317" s="476"/>
      <c r="AE317" s="476"/>
      <c r="AF317" s="476"/>
      <c r="AG317" s="476"/>
      <c r="AH317" s="476"/>
      <c r="AI317" s="476"/>
      <c r="AJ317" s="458">
        <f t="shared" si="233"/>
        <v>0</v>
      </c>
      <c r="AK317" s="476"/>
      <c r="AL317" s="476"/>
      <c r="AM317" s="499">
        <f t="shared" si="234"/>
        <v>0</v>
      </c>
      <c r="AN317" s="470"/>
      <c r="AO317" s="470"/>
      <c r="AP317" s="470"/>
      <c r="AQ317" s="72">
        <f t="shared" si="235"/>
        <v>0</v>
      </c>
    </row>
    <row r="318" s="448" customFormat="1" ht="14" customHeight="1" spans="1:43">
      <c r="A318" s="500"/>
      <c r="B318" s="470"/>
      <c r="C318" s="478" t="s">
        <v>154</v>
      </c>
      <c r="D318" s="474"/>
      <c r="E318" s="475">
        <f t="shared" si="230"/>
        <v>0</v>
      </c>
      <c r="F318" s="476"/>
      <c r="G318" s="476"/>
      <c r="H318" s="476"/>
      <c r="I318" s="476"/>
      <c r="J318" s="476"/>
      <c r="K318" s="476"/>
      <c r="L318" s="476"/>
      <c r="M318" s="476"/>
      <c r="N318" s="476"/>
      <c r="O318" s="476"/>
      <c r="P318" s="476"/>
      <c r="Q318" s="476"/>
      <c r="R318" s="458">
        <f t="shared" si="231"/>
        <v>0</v>
      </c>
      <c r="S318" s="476"/>
      <c r="T318" s="476"/>
      <c r="U318" s="458">
        <f t="shared" si="232"/>
        <v>0</v>
      </c>
      <c r="V318" s="476"/>
      <c r="W318" s="476"/>
      <c r="X318" s="476"/>
      <c r="Y318" s="476"/>
      <c r="Z318" s="476"/>
      <c r="AA318" s="476"/>
      <c r="AB318" s="476"/>
      <c r="AC318" s="476"/>
      <c r="AD318" s="476"/>
      <c r="AE318" s="476"/>
      <c r="AF318" s="476"/>
      <c r="AG318" s="476"/>
      <c r="AH318" s="476"/>
      <c r="AI318" s="476"/>
      <c r="AJ318" s="458">
        <f t="shared" si="233"/>
        <v>0</v>
      </c>
      <c r="AK318" s="476"/>
      <c r="AL318" s="476"/>
      <c r="AM318" s="499">
        <f t="shared" si="234"/>
        <v>0</v>
      </c>
      <c r="AN318" s="470"/>
      <c r="AO318" s="470"/>
      <c r="AP318" s="470"/>
      <c r="AQ318" s="72">
        <f t="shared" si="235"/>
        <v>0</v>
      </c>
    </row>
    <row r="319" s="448" customFormat="1" ht="14" customHeight="1" spans="1:43">
      <c r="A319" s="500"/>
      <c r="B319" s="470"/>
      <c r="C319" s="505" t="s">
        <v>425</v>
      </c>
      <c r="D319" s="474"/>
      <c r="E319" s="475">
        <f t="shared" si="230"/>
        <v>0</v>
      </c>
      <c r="F319" s="476"/>
      <c r="G319" s="476"/>
      <c r="H319" s="476"/>
      <c r="I319" s="476"/>
      <c r="J319" s="476"/>
      <c r="K319" s="476"/>
      <c r="L319" s="476"/>
      <c r="M319" s="476"/>
      <c r="N319" s="476"/>
      <c r="O319" s="476"/>
      <c r="P319" s="476"/>
      <c r="Q319" s="476"/>
      <c r="R319" s="458">
        <f t="shared" si="231"/>
        <v>0</v>
      </c>
      <c r="S319" s="476"/>
      <c r="T319" s="476"/>
      <c r="U319" s="458">
        <f t="shared" si="232"/>
        <v>0</v>
      </c>
      <c r="V319" s="476"/>
      <c r="W319" s="476"/>
      <c r="X319" s="476"/>
      <c r="Y319" s="476"/>
      <c r="Z319" s="476"/>
      <c r="AA319" s="476"/>
      <c r="AB319" s="476"/>
      <c r="AC319" s="476"/>
      <c r="AD319" s="476"/>
      <c r="AE319" s="476"/>
      <c r="AF319" s="476"/>
      <c r="AG319" s="476"/>
      <c r="AH319" s="476"/>
      <c r="AI319" s="476"/>
      <c r="AJ319" s="458">
        <f t="shared" si="233"/>
        <v>0</v>
      </c>
      <c r="AK319" s="476"/>
      <c r="AL319" s="476"/>
      <c r="AM319" s="499">
        <f t="shared" si="234"/>
        <v>0</v>
      </c>
      <c r="AN319" s="470"/>
      <c r="AO319" s="470"/>
      <c r="AP319" s="470"/>
      <c r="AQ319" s="72">
        <f t="shared" si="235"/>
        <v>0</v>
      </c>
    </row>
    <row r="320" s="448" customFormat="1" ht="14" customHeight="1" spans="1:43">
      <c r="A320" s="500"/>
      <c r="B320" s="470"/>
      <c r="C320" s="477" t="s">
        <v>426</v>
      </c>
      <c r="D320" s="474"/>
      <c r="E320" s="475">
        <f t="shared" si="230"/>
        <v>0</v>
      </c>
      <c r="F320" s="476"/>
      <c r="G320" s="476"/>
      <c r="H320" s="476"/>
      <c r="I320" s="476"/>
      <c r="J320" s="476"/>
      <c r="K320" s="476"/>
      <c r="L320" s="476"/>
      <c r="M320" s="476"/>
      <c r="N320" s="476"/>
      <c r="O320" s="476"/>
      <c r="P320" s="476"/>
      <c r="Q320" s="476"/>
      <c r="R320" s="458">
        <f t="shared" si="231"/>
        <v>0</v>
      </c>
      <c r="S320" s="476"/>
      <c r="T320" s="476"/>
      <c r="U320" s="458">
        <f t="shared" si="232"/>
        <v>0</v>
      </c>
      <c r="V320" s="476"/>
      <c r="W320" s="476"/>
      <c r="X320" s="476"/>
      <c r="Y320" s="476"/>
      <c r="Z320" s="476"/>
      <c r="AA320" s="476"/>
      <c r="AB320" s="476"/>
      <c r="AC320" s="476"/>
      <c r="AD320" s="476"/>
      <c r="AE320" s="476"/>
      <c r="AF320" s="476"/>
      <c r="AG320" s="476"/>
      <c r="AH320" s="476"/>
      <c r="AI320" s="476"/>
      <c r="AJ320" s="458">
        <f t="shared" si="233"/>
        <v>0</v>
      </c>
      <c r="AK320" s="476"/>
      <c r="AL320" s="476"/>
      <c r="AM320" s="499">
        <f t="shared" si="234"/>
        <v>0</v>
      </c>
      <c r="AN320" s="470"/>
      <c r="AO320" s="470"/>
      <c r="AP320" s="470"/>
      <c r="AQ320" s="72">
        <f t="shared" si="235"/>
        <v>0</v>
      </c>
    </row>
    <row r="321" s="448" customFormat="1" ht="14" customHeight="1" spans="1:43">
      <c r="A321" s="500"/>
      <c r="B321" s="470"/>
      <c r="C321" s="477" t="s">
        <v>168</v>
      </c>
      <c r="D321" s="474"/>
      <c r="E321" s="475">
        <f t="shared" si="230"/>
        <v>0</v>
      </c>
      <c r="F321" s="476"/>
      <c r="G321" s="476"/>
      <c r="H321" s="476"/>
      <c r="I321" s="476"/>
      <c r="J321" s="476"/>
      <c r="K321" s="476"/>
      <c r="L321" s="476"/>
      <c r="M321" s="476"/>
      <c r="N321" s="476"/>
      <c r="O321" s="476"/>
      <c r="P321" s="476"/>
      <c r="Q321" s="476"/>
      <c r="R321" s="458">
        <f t="shared" si="231"/>
        <v>0</v>
      </c>
      <c r="S321" s="476"/>
      <c r="T321" s="476"/>
      <c r="U321" s="458">
        <f t="shared" si="232"/>
        <v>0</v>
      </c>
      <c r="V321" s="476"/>
      <c r="W321" s="476"/>
      <c r="X321" s="476"/>
      <c r="Y321" s="476"/>
      <c r="Z321" s="476"/>
      <c r="AA321" s="476"/>
      <c r="AB321" s="476"/>
      <c r="AC321" s="476"/>
      <c r="AD321" s="476"/>
      <c r="AE321" s="476"/>
      <c r="AF321" s="476"/>
      <c r="AG321" s="476"/>
      <c r="AH321" s="476"/>
      <c r="AI321" s="476"/>
      <c r="AJ321" s="458">
        <f t="shared" si="233"/>
        <v>0</v>
      </c>
      <c r="AK321" s="476"/>
      <c r="AL321" s="476"/>
      <c r="AM321" s="499">
        <f t="shared" si="234"/>
        <v>0</v>
      </c>
      <c r="AN321" s="470"/>
      <c r="AO321" s="470"/>
      <c r="AP321" s="470"/>
      <c r="AQ321" s="72">
        <f t="shared" si="235"/>
        <v>0</v>
      </c>
    </row>
    <row r="322" s="448" customFormat="1" ht="14" customHeight="1" spans="1:43">
      <c r="A322" s="500"/>
      <c r="B322" s="470"/>
      <c r="C322" s="473" t="s">
        <v>427</v>
      </c>
      <c r="D322" s="474"/>
      <c r="E322" s="475">
        <f t="shared" si="230"/>
        <v>0</v>
      </c>
      <c r="F322" s="476"/>
      <c r="G322" s="476"/>
      <c r="H322" s="476"/>
      <c r="I322" s="476"/>
      <c r="J322" s="476"/>
      <c r="K322" s="476"/>
      <c r="L322" s="476"/>
      <c r="M322" s="476"/>
      <c r="N322" s="476"/>
      <c r="O322" s="476"/>
      <c r="P322" s="476"/>
      <c r="Q322" s="476"/>
      <c r="R322" s="458">
        <f t="shared" si="231"/>
        <v>0</v>
      </c>
      <c r="S322" s="476"/>
      <c r="T322" s="476"/>
      <c r="U322" s="458">
        <f t="shared" si="232"/>
        <v>0</v>
      </c>
      <c r="V322" s="476"/>
      <c r="W322" s="476"/>
      <c r="X322" s="476"/>
      <c r="Y322" s="476"/>
      <c r="Z322" s="476"/>
      <c r="AA322" s="476"/>
      <c r="AB322" s="476"/>
      <c r="AC322" s="476"/>
      <c r="AD322" s="476"/>
      <c r="AE322" s="476"/>
      <c r="AF322" s="476"/>
      <c r="AG322" s="476"/>
      <c r="AH322" s="476"/>
      <c r="AI322" s="476"/>
      <c r="AJ322" s="458">
        <f t="shared" si="233"/>
        <v>0</v>
      </c>
      <c r="AK322" s="476"/>
      <c r="AL322" s="476"/>
      <c r="AM322" s="499">
        <f t="shared" si="234"/>
        <v>0</v>
      </c>
      <c r="AN322" s="470"/>
      <c r="AO322" s="470"/>
      <c r="AP322" s="470"/>
      <c r="AQ322" s="72">
        <f t="shared" si="235"/>
        <v>0</v>
      </c>
    </row>
    <row r="323" s="448" customFormat="1" ht="14" customHeight="1" spans="1:43">
      <c r="A323" s="500"/>
      <c r="B323" s="470"/>
      <c r="C323" s="473" t="s">
        <v>428</v>
      </c>
      <c r="D323" s="474">
        <f t="shared" ref="D323:AQ323" si="236">SUM(D324:D328)</f>
        <v>0</v>
      </c>
      <c r="E323" s="474">
        <f t="shared" si="236"/>
        <v>0</v>
      </c>
      <c r="F323" s="474">
        <f t="shared" si="236"/>
        <v>0</v>
      </c>
      <c r="G323" s="474">
        <f t="shared" si="236"/>
        <v>0</v>
      </c>
      <c r="H323" s="474">
        <f t="shared" si="236"/>
        <v>0</v>
      </c>
      <c r="I323" s="474">
        <f t="shared" si="236"/>
        <v>0</v>
      </c>
      <c r="J323" s="474">
        <f t="shared" si="236"/>
        <v>0</v>
      </c>
      <c r="K323" s="474">
        <f t="shared" si="236"/>
        <v>0</v>
      </c>
      <c r="L323" s="474">
        <f t="shared" si="236"/>
        <v>0</v>
      </c>
      <c r="M323" s="474">
        <f t="shared" si="236"/>
        <v>0</v>
      </c>
      <c r="N323" s="474">
        <f t="shared" si="236"/>
        <v>0</v>
      </c>
      <c r="O323" s="474">
        <f t="shared" si="236"/>
        <v>0</v>
      </c>
      <c r="P323" s="474">
        <f t="shared" si="236"/>
        <v>0</v>
      </c>
      <c r="Q323" s="474">
        <f t="shared" si="236"/>
        <v>0</v>
      </c>
      <c r="R323" s="474">
        <f t="shared" si="236"/>
        <v>0</v>
      </c>
      <c r="S323" s="474">
        <f t="shared" si="236"/>
        <v>0</v>
      </c>
      <c r="T323" s="474">
        <f t="shared" si="236"/>
        <v>0</v>
      </c>
      <c r="U323" s="474">
        <f t="shared" si="236"/>
        <v>0</v>
      </c>
      <c r="V323" s="474">
        <f t="shared" si="236"/>
        <v>0</v>
      </c>
      <c r="W323" s="474">
        <f t="shared" si="236"/>
        <v>0</v>
      </c>
      <c r="X323" s="474">
        <f t="shared" si="236"/>
        <v>0</v>
      </c>
      <c r="Y323" s="474">
        <f t="shared" si="236"/>
        <v>0</v>
      </c>
      <c r="Z323" s="474">
        <f t="shared" si="236"/>
        <v>0</v>
      </c>
      <c r="AA323" s="474">
        <f t="shared" si="236"/>
        <v>0</v>
      </c>
      <c r="AB323" s="474">
        <f t="shared" si="236"/>
        <v>0</v>
      </c>
      <c r="AC323" s="474">
        <f t="shared" si="236"/>
        <v>0</v>
      </c>
      <c r="AD323" s="474">
        <f t="shared" si="236"/>
        <v>0</v>
      </c>
      <c r="AE323" s="474">
        <f t="shared" si="236"/>
        <v>0</v>
      </c>
      <c r="AF323" s="474">
        <f t="shared" si="236"/>
        <v>0</v>
      </c>
      <c r="AG323" s="474">
        <f t="shared" si="236"/>
        <v>0</v>
      </c>
      <c r="AH323" s="474">
        <f t="shared" si="236"/>
        <v>0</v>
      </c>
      <c r="AI323" s="474">
        <f t="shared" si="236"/>
        <v>0</v>
      </c>
      <c r="AJ323" s="474">
        <f t="shared" si="236"/>
        <v>0</v>
      </c>
      <c r="AK323" s="474">
        <f t="shared" si="236"/>
        <v>0</v>
      </c>
      <c r="AL323" s="474">
        <f t="shared" si="236"/>
        <v>0</v>
      </c>
      <c r="AM323" s="498">
        <f t="shared" si="236"/>
        <v>0</v>
      </c>
      <c r="AN323" s="474">
        <f t="shared" si="236"/>
        <v>0</v>
      </c>
      <c r="AO323" s="474">
        <f t="shared" si="236"/>
        <v>0</v>
      </c>
      <c r="AP323" s="474">
        <f t="shared" si="236"/>
        <v>0</v>
      </c>
      <c r="AQ323" s="474">
        <f t="shared" si="236"/>
        <v>0</v>
      </c>
    </row>
    <row r="324" s="448" customFormat="1" ht="14" customHeight="1" spans="1:43">
      <c r="A324" s="500"/>
      <c r="B324" s="470"/>
      <c r="C324" s="473" t="s">
        <v>150</v>
      </c>
      <c r="D324" s="474"/>
      <c r="E324" s="475">
        <f t="shared" ref="E324:E328" si="237">R324+U324+V324+AJ324+AL324</f>
        <v>0</v>
      </c>
      <c r="F324" s="476"/>
      <c r="G324" s="476"/>
      <c r="H324" s="476"/>
      <c r="I324" s="476"/>
      <c r="J324" s="476"/>
      <c r="K324" s="476"/>
      <c r="L324" s="476"/>
      <c r="M324" s="476"/>
      <c r="N324" s="476"/>
      <c r="O324" s="476"/>
      <c r="P324" s="476"/>
      <c r="Q324" s="476"/>
      <c r="R324" s="458">
        <f t="shared" ref="R324:R328" si="238">SUM(F324:Q324)</f>
        <v>0</v>
      </c>
      <c r="S324" s="476"/>
      <c r="T324" s="476"/>
      <c r="U324" s="458">
        <f t="shared" ref="U324:U328" si="239">SUM(S324:T324)</f>
        <v>0</v>
      </c>
      <c r="V324" s="476"/>
      <c r="W324" s="476"/>
      <c r="X324" s="476"/>
      <c r="Y324" s="476"/>
      <c r="Z324" s="476"/>
      <c r="AA324" s="476"/>
      <c r="AB324" s="476"/>
      <c r="AC324" s="476"/>
      <c r="AD324" s="476"/>
      <c r="AE324" s="476"/>
      <c r="AF324" s="476"/>
      <c r="AG324" s="476"/>
      <c r="AH324" s="476"/>
      <c r="AI324" s="476"/>
      <c r="AJ324" s="458">
        <f t="shared" ref="AJ324:AJ328" si="240">SUM(W324:AI324)</f>
        <v>0</v>
      </c>
      <c r="AK324" s="476"/>
      <c r="AL324" s="476"/>
      <c r="AM324" s="499">
        <f t="shared" ref="AM324:AM328" si="241">R324+U324+V324+AJ324+AL324</f>
        <v>0</v>
      </c>
      <c r="AN324" s="470"/>
      <c r="AO324" s="470"/>
      <c r="AP324" s="470"/>
      <c r="AQ324" s="72">
        <f t="shared" ref="AQ324:AQ328" si="242">AM324+AN324+AO324+AP324</f>
        <v>0</v>
      </c>
    </row>
    <row r="325" s="448" customFormat="1" ht="14" customHeight="1" spans="1:43">
      <c r="A325" s="500"/>
      <c r="B325" s="470"/>
      <c r="C325" s="477" t="s">
        <v>152</v>
      </c>
      <c r="D325" s="474"/>
      <c r="E325" s="475">
        <f t="shared" si="237"/>
        <v>0</v>
      </c>
      <c r="F325" s="476"/>
      <c r="G325" s="476"/>
      <c r="H325" s="476"/>
      <c r="I325" s="476"/>
      <c r="J325" s="476"/>
      <c r="K325" s="476"/>
      <c r="L325" s="476"/>
      <c r="M325" s="476"/>
      <c r="N325" s="476"/>
      <c r="O325" s="476"/>
      <c r="P325" s="476"/>
      <c r="Q325" s="476"/>
      <c r="R325" s="458">
        <f t="shared" si="238"/>
        <v>0</v>
      </c>
      <c r="S325" s="476"/>
      <c r="T325" s="476"/>
      <c r="U325" s="458">
        <f t="shared" si="239"/>
        <v>0</v>
      </c>
      <c r="V325" s="476"/>
      <c r="W325" s="476"/>
      <c r="X325" s="476"/>
      <c r="Y325" s="476"/>
      <c r="Z325" s="476"/>
      <c r="AA325" s="476"/>
      <c r="AB325" s="476"/>
      <c r="AC325" s="476"/>
      <c r="AD325" s="476"/>
      <c r="AE325" s="476"/>
      <c r="AF325" s="476"/>
      <c r="AG325" s="476"/>
      <c r="AH325" s="476"/>
      <c r="AI325" s="476"/>
      <c r="AJ325" s="458">
        <f t="shared" si="240"/>
        <v>0</v>
      </c>
      <c r="AK325" s="476"/>
      <c r="AL325" s="476"/>
      <c r="AM325" s="499">
        <f t="shared" si="241"/>
        <v>0</v>
      </c>
      <c r="AN325" s="470"/>
      <c r="AO325" s="470"/>
      <c r="AP325" s="470"/>
      <c r="AQ325" s="72">
        <f t="shared" si="242"/>
        <v>0</v>
      </c>
    </row>
    <row r="326" s="448" customFormat="1" ht="14" customHeight="1" spans="1:43">
      <c r="A326" s="500"/>
      <c r="B326" s="470"/>
      <c r="C326" s="473" t="s">
        <v>230</v>
      </c>
      <c r="D326" s="474"/>
      <c r="E326" s="475">
        <f t="shared" si="237"/>
        <v>0</v>
      </c>
      <c r="F326" s="476"/>
      <c r="G326" s="476"/>
      <c r="H326" s="476"/>
      <c r="I326" s="476"/>
      <c r="J326" s="476"/>
      <c r="K326" s="476"/>
      <c r="L326" s="476"/>
      <c r="M326" s="476"/>
      <c r="N326" s="476"/>
      <c r="O326" s="476"/>
      <c r="P326" s="476"/>
      <c r="Q326" s="476"/>
      <c r="R326" s="458">
        <f t="shared" si="238"/>
        <v>0</v>
      </c>
      <c r="S326" s="476"/>
      <c r="T326" s="476"/>
      <c r="U326" s="458">
        <f t="shared" si="239"/>
        <v>0</v>
      </c>
      <c r="V326" s="476"/>
      <c r="W326" s="476"/>
      <c r="X326" s="476"/>
      <c r="Y326" s="476"/>
      <c r="Z326" s="476"/>
      <c r="AA326" s="476"/>
      <c r="AB326" s="476"/>
      <c r="AC326" s="476"/>
      <c r="AD326" s="476"/>
      <c r="AE326" s="476"/>
      <c r="AF326" s="476"/>
      <c r="AG326" s="476"/>
      <c r="AH326" s="476"/>
      <c r="AI326" s="476"/>
      <c r="AJ326" s="458">
        <f t="shared" si="240"/>
        <v>0</v>
      </c>
      <c r="AK326" s="476"/>
      <c r="AL326" s="476"/>
      <c r="AM326" s="499">
        <f t="shared" si="241"/>
        <v>0</v>
      </c>
      <c r="AN326" s="470"/>
      <c r="AO326" s="470"/>
      <c r="AP326" s="470"/>
      <c r="AQ326" s="72">
        <f t="shared" si="242"/>
        <v>0</v>
      </c>
    </row>
    <row r="327" s="448" customFormat="1" ht="14" customHeight="1" spans="1:43">
      <c r="A327" s="500"/>
      <c r="B327" s="470"/>
      <c r="C327" s="477" t="s">
        <v>429</v>
      </c>
      <c r="D327" s="474"/>
      <c r="E327" s="475">
        <f t="shared" si="237"/>
        <v>0</v>
      </c>
      <c r="F327" s="476"/>
      <c r="G327" s="476"/>
      <c r="H327" s="476"/>
      <c r="I327" s="476"/>
      <c r="J327" s="476"/>
      <c r="K327" s="476"/>
      <c r="L327" s="476"/>
      <c r="M327" s="476"/>
      <c r="N327" s="476"/>
      <c r="O327" s="476"/>
      <c r="P327" s="476"/>
      <c r="Q327" s="476"/>
      <c r="R327" s="458">
        <f t="shared" si="238"/>
        <v>0</v>
      </c>
      <c r="S327" s="476"/>
      <c r="T327" s="476"/>
      <c r="U327" s="458">
        <f t="shared" si="239"/>
        <v>0</v>
      </c>
      <c r="V327" s="476"/>
      <c r="W327" s="476"/>
      <c r="X327" s="476"/>
      <c r="Y327" s="476"/>
      <c r="Z327" s="476"/>
      <c r="AA327" s="476"/>
      <c r="AB327" s="476"/>
      <c r="AC327" s="476"/>
      <c r="AD327" s="476"/>
      <c r="AE327" s="476"/>
      <c r="AF327" s="476"/>
      <c r="AG327" s="476"/>
      <c r="AH327" s="476"/>
      <c r="AI327" s="476"/>
      <c r="AJ327" s="458">
        <f t="shared" si="240"/>
        <v>0</v>
      </c>
      <c r="AK327" s="476"/>
      <c r="AL327" s="476"/>
      <c r="AM327" s="499">
        <f t="shared" si="241"/>
        <v>0</v>
      </c>
      <c r="AN327" s="470"/>
      <c r="AO327" s="470"/>
      <c r="AP327" s="470"/>
      <c r="AQ327" s="72">
        <f t="shared" si="242"/>
        <v>0</v>
      </c>
    </row>
    <row r="328" s="448" customFormat="1" ht="14" customHeight="1" spans="1:43">
      <c r="A328" s="500"/>
      <c r="B328" s="470"/>
      <c r="C328" s="473" t="s">
        <v>430</v>
      </c>
      <c r="D328" s="474"/>
      <c r="E328" s="475">
        <f t="shared" si="237"/>
        <v>0</v>
      </c>
      <c r="F328" s="476"/>
      <c r="G328" s="476"/>
      <c r="H328" s="476"/>
      <c r="I328" s="476"/>
      <c r="J328" s="476"/>
      <c r="K328" s="476"/>
      <c r="L328" s="476"/>
      <c r="M328" s="476"/>
      <c r="N328" s="476"/>
      <c r="O328" s="476"/>
      <c r="P328" s="476"/>
      <c r="Q328" s="476"/>
      <c r="R328" s="458">
        <f t="shared" si="238"/>
        <v>0</v>
      </c>
      <c r="S328" s="476"/>
      <c r="T328" s="476"/>
      <c r="U328" s="458">
        <f t="shared" si="239"/>
        <v>0</v>
      </c>
      <c r="V328" s="476"/>
      <c r="W328" s="476"/>
      <c r="X328" s="476"/>
      <c r="Y328" s="476"/>
      <c r="Z328" s="476"/>
      <c r="AA328" s="476"/>
      <c r="AB328" s="476"/>
      <c r="AC328" s="476"/>
      <c r="AD328" s="476"/>
      <c r="AE328" s="476"/>
      <c r="AF328" s="476"/>
      <c r="AG328" s="476"/>
      <c r="AH328" s="476"/>
      <c r="AI328" s="476"/>
      <c r="AJ328" s="458">
        <f t="shared" si="240"/>
        <v>0</v>
      </c>
      <c r="AK328" s="476"/>
      <c r="AL328" s="476"/>
      <c r="AM328" s="499">
        <f t="shared" si="241"/>
        <v>0</v>
      </c>
      <c r="AN328" s="470"/>
      <c r="AO328" s="470"/>
      <c r="AP328" s="470"/>
      <c r="AQ328" s="72">
        <f t="shared" si="242"/>
        <v>0</v>
      </c>
    </row>
    <row r="329" s="448" customFormat="1" ht="14" customHeight="1" spans="1:43">
      <c r="A329" s="500"/>
      <c r="B329" s="470"/>
      <c r="C329" s="473" t="s">
        <v>431</v>
      </c>
      <c r="D329" s="474">
        <f t="shared" ref="D329:AQ329" si="243">D330</f>
        <v>0</v>
      </c>
      <c r="E329" s="474">
        <f t="shared" si="243"/>
        <v>0</v>
      </c>
      <c r="F329" s="474">
        <f t="shared" si="243"/>
        <v>0</v>
      </c>
      <c r="G329" s="474">
        <f t="shared" si="243"/>
        <v>0</v>
      </c>
      <c r="H329" s="474">
        <f t="shared" si="243"/>
        <v>0</v>
      </c>
      <c r="I329" s="474">
        <f t="shared" si="243"/>
        <v>0</v>
      </c>
      <c r="J329" s="474">
        <f t="shared" si="243"/>
        <v>0</v>
      </c>
      <c r="K329" s="474">
        <f t="shared" si="243"/>
        <v>0</v>
      </c>
      <c r="L329" s="474">
        <f t="shared" si="243"/>
        <v>0</v>
      </c>
      <c r="M329" s="474">
        <f t="shared" si="243"/>
        <v>0</v>
      </c>
      <c r="N329" s="474">
        <f t="shared" si="243"/>
        <v>0</v>
      </c>
      <c r="O329" s="474">
        <f t="shared" si="243"/>
        <v>0</v>
      </c>
      <c r="P329" s="474">
        <f t="shared" si="243"/>
        <v>0</v>
      </c>
      <c r="Q329" s="474">
        <f t="shared" si="243"/>
        <v>0</v>
      </c>
      <c r="R329" s="474">
        <f t="shared" si="243"/>
        <v>0</v>
      </c>
      <c r="S329" s="474">
        <f t="shared" si="243"/>
        <v>0</v>
      </c>
      <c r="T329" s="474">
        <f t="shared" si="243"/>
        <v>0</v>
      </c>
      <c r="U329" s="474">
        <f t="shared" si="243"/>
        <v>0</v>
      </c>
      <c r="V329" s="474">
        <f t="shared" si="243"/>
        <v>0</v>
      </c>
      <c r="W329" s="474">
        <f t="shared" si="243"/>
        <v>0</v>
      </c>
      <c r="X329" s="474">
        <f t="shared" si="243"/>
        <v>0</v>
      </c>
      <c r="Y329" s="474">
        <f t="shared" si="243"/>
        <v>0</v>
      </c>
      <c r="Z329" s="474">
        <f t="shared" si="243"/>
        <v>0</v>
      </c>
      <c r="AA329" s="474">
        <f t="shared" si="243"/>
        <v>0</v>
      </c>
      <c r="AB329" s="474">
        <f t="shared" si="243"/>
        <v>0</v>
      </c>
      <c r="AC329" s="474">
        <f t="shared" si="243"/>
        <v>0</v>
      </c>
      <c r="AD329" s="474">
        <f t="shared" si="243"/>
        <v>0</v>
      </c>
      <c r="AE329" s="474">
        <f t="shared" si="243"/>
        <v>0</v>
      </c>
      <c r="AF329" s="474">
        <f t="shared" si="243"/>
        <v>0</v>
      </c>
      <c r="AG329" s="474">
        <f t="shared" si="243"/>
        <v>0</v>
      </c>
      <c r="AH329" s="474">
        <f t="shared" si="243"/>
        <v>0</v>
      </c>
      <c r="AI329" s="474">
        <f t="shared" si="243"/>
        <v>0</v>
      </c>
      <c r="AJ329" s="474">
        <f t="shared" si="243"/>
        <v>0</v>
      </c>
      <c r="AK329" s="474">
        <f t="shared" si="243"/>
        <v>0</v>
      </c>
      <c r="AL329" s="474">
        <f t="shared" si="243"/>
        <v>0</v>
      </c>
      <c r="AM329" s="498">
        <f t="shared" si="243"/>
        <v>0</v>
      </c>
      <c r="AN329" s="474">
        <f t="shared" si="243"/>
        <v>0</v>
      </c>
      <c r="AO329" s="474">
        <f t="shared" si="243"/>
        <v>0</v>
      </c>
      <c r="AP329" s="474">
        <f t="shared" si="243"/>
        <v>0</v>
      </c>
      <c r="AQ329" s="474">
        <f t="shared" si="243"/>
        <v>0</v>
      </c>
    </row>
    <row r="330" s="448" customFormat="1" ht="14" customHeight="1" spans="1:43">
      <c r="A330" s="500"/>
      <c r="B330" s="470"/>
      <c r="C330" s="473" t="s">
        <v>432</v>
      </c>
      <c r="D330" s="474"/>
      <c r="E330" s="475">
        <f t="shared" ref="E330:E336" si="244">R330+U330+V330+AJ330+AL330</f>
        <v>0</v>
      </c>
      <c r="F330" s="476"/>
      <c r="G330" s="476"/>
      <c r="H330" s="476"/>
      <c r="I330" s="476"/>
      <c r="J330" s="476"/>
      <c r="K330" s="476"/>
      <c r="L330" s="476"/>
      <c r="M330" s="476"/>
      <c r="N330" s="476"/>
      <c r="O330" s="476"/>
      <c r="P330" s="476"/>
      <c r="Q330" s="476"/>
      <c r="R330" s="458">
        <f t="shared" ref="R330:R336" si="245">SUM(F330:Q330)</f>
        <v>0</v>
      </c>
      <c r="S330" s="476"/>
      <c r="T330" s="476"/>
      <c r="U330" s="458">
        <f t="shared" ref="U330:U336" si="246">SUM(S330:T330)</f>
        <v>0</v>
      </c>
      <c r="V330" s="476"/>
      <c r="W330" s="476"/>
      <c r="X330" s="476"/>
      <c r="Y330" s="476"/>
      <c r="Z330" s="476"/>
      <c r="AA330" s="476"/>
      <c r="AB330" s="476"/>
      <c r="AC330" s="476"/>
      <c r="AD330" s="476"/>
      <c r="AE330" s="476"/>
      <c r="AF330" s="476"/>
      <c r="AG330" s="476"/>
      <c r="AH330" s="476"/>
      <c r="AI330" s="476"/>
      <c r="AJ330" s="458">
        <f t="shared" ref="AJ330:AJ336" si="247">SUM(W330:AI330)</f>
        <v>0</v>
      </c>
      <c r="AK330" s="476"/>
      <c r="AL330" s="476"/>
      <c r="AM330" s="499">
        <f t="shared" ref="AM330:AM336" si="248">R330+U330+V330+AJ330+AL330</f>
        <v>0</v>
      </c>
      <c r="AN330" s="470"/>
      <c r="AO330" s="470"/>
      <c r="AP330" s="470"/>
      <c r="AQ330" s="72">
        <f t="shared" ref="AQ330:AQ336" si="249">AM330+AN330+AO330+AP330</f>
        <v>0</v>
      </c>
    </row>
    <row r="331" s="448" customFormat="1" ht="14" customHeight="1" spans="1:43">
      <c r="A331" s="500"/>
      <c r="B331" s="470"/>
      <c r="C331" s="471" t="s">
        <v>433</v>
      </c>
      <c r="D331" s="474">
        <f t="shared" ref="D331:AQ331" si="250">D332+D337+D346+D353+D359+D363+D367+D371+D377+D384</f>
        <v>0</v>
      </c>
      <c r="E331" s="474">
        <f t="shared" si="250"/>
        <v>36464.09</v>
      </c>
      <c r="F331" s="474">
        <f t="shared" si="250"/>
        <v>25804.51</v>
      </c>
      <c r="G331" s="474">
        <f t="shared" si="250"/>
        <v>0</v>
      </c>
      <c r="H331" s="474">
        <f t="shared" si="250"/>
        <v>0</v>
      </c>
      <c r="I331" s="474">
        <f t="shared" si="250"/>
        <v>0</v>
      </c>
      <c r="J331" s="474">
        <f t="shared" si="250"/>
        <v>1182.04</v>
      </c>
      <c r="K331" s="474">
        <f t="shared" si="250"/>
        <v>102.37</v>
      </c>
      <c r="L331" s="474">
        <f t="shared" si="250"/>
        <v>77.42</v>
      </c>
      <c r="M331" s="474">
        <f t="shared" si="250"/>
        <v>0</v>
      </c>
      <c r="N331" s="474">
        <f t="shared" si="250"/>
        <v>59.52</v>
      </c>
      <c r="O331" s="474">
        <f t="shared" si="250"/>
        <v>0</v>
      </c>
      <c r="P331" s="474">
        <f t="shared" si="250"/>
        <v>0</v>
      </c>
      <c r="Q331" s="474">
        <f t="shared" si="250"/>
        <v>0</v>
      </c>
      <c r="R331" s="474">
        <f t="shared" si="250"/>
        <v>27225.86</v>
      </c>
      <c r="S331" s="474">
        <f t="shared" si="250"/>
        <v>84.4</v>
      </c>
      <c r="T331" s="474">
        <f t="shared" si="250"/>
        <v>14</v>
      </c>
      <c r="U331" s="474">
        <f t="shared" si="250"/>
        <v>98.4</v>
      </c>
      <c r="V331" s="474">
        <f t="shared" si="250"/>
        <v>0</v>
      </c>
      <c r="W331" s="474">
        <f t="shared" si="250"/>
        <v>421.7</v>
      </c>
      <c r="X331" s="474">
        <f t="shared" si="250"/>
        <v>52.74</v>
      </c>
      <c r="Y331" s="474">
        <f t="shared" si="250"/>
        <v>3050.82</v>
      </c>
      <c r="Z331" s="474">
        <f t="shared" si="250"/>
        <v>1469.9</v>
      </c>
      <c r="AA331" s="474">
        <f t="shared" si="250"/>
        <v>0</v>
      </c>
      <c r="AB331" s="474">
        <f t="shared" si="250"/>
        <v>0</v>
      </c>
      <c r="AC331" s="474">
        <f t="shared" si="250"/>
        <v>208.94</v>
      </c>
      <c r="AD331" s="474">
        <f t="shared" si="250"/>
        <v>0</v>
      </c>
      <c r="AE331" s="474">
        <f t="shared" si="250"/>
        <v>455.2</v>
      </c>
      <c r="AF331" s="474">
        <f t="shared" si="250"/>
        <v>2731.53</v>
      </c>
      <c r="AG331" s="474">
        <f t="shared" si="250"/>
        <v>0</v>
      </c>
      <c r="AH331" s="474">
        <f t="shared" si="250"/>
        <v>0</v>
      </c>
      <c r="AI331" s="474">
        <f t="shared" si="250"/>
        <v>28</v>
      </c>
      <c r="AJ331" s="474">
        <f t="shared" si="250"/>
        <v>8418.83</v>
      </c>
      <c r="AK331" s="474">
        <f t="shared" si="250"/>
        <v>0</v>
      </c>
      <c r="AL331" s="474">
        <f t="shared" si="250"/>
        <v>721</v>
      </c>
      <c r="AM331" s="498">
        <f t="shared" si="250"/>
        <v>36464.09</v>
      </c>
      <c r="AN331" s="474">
        <f t="shared" si="250"/>
        <v>12569</v>
      </c>
      <c r="AO331" s="474">
        <f t="shared" si="250"/>
        <v>784</v>
      </c>
      <c r="AP331" s="474">
        <f t="shared" si="250"/>
        <v>913</v>
      </c>
      <c r="AQ331" s="474">
        <f t="shared" si="250"/>
        <v>50730.09</v>
      </c>
    </row>
    <row r="332" s="448" customFormat="1" ht="14" customHeight="1" spans="1:43">
      <c r="A332" s="500"/>
      <c r="B332" s="470"/>
      <c r="C332" s="477" t="s">
        <v>434</v>
      </c>
      <c r="D332" s="474">
        <f t="shared" ref="D332:AQ332" si="251">SUM(D333:D336)</f>
        <v>0</v>
      </c>
      <c r="E332" s="474">
        <f t="shared" si="251"/>
        <v>1009.13</v>
      </c>
      <c r="F332" s="474">
        <f t="shared" si="251"/>
        <v>787.64</v>
      </c>
      <c r="G332" s="474">
        <f t="shared" si="251"/>
        <v>0</v>
      </c>
      <c r="H332" s="474">
        <f t="shared" si="251"/>
        <v>0</v>
      </c>
      <c r="I332" s="474">
        <f t="shared" si="251"/>
        <v>0</v>
      </c>
      <c r="J332" s="474">
        <f t="shared" si="251"/>
        <v>45.03</v>
      </c>
      <c r="K332" s="474">
        <f t="shared" si="251"/>
        <v>3.72</v>
      </c>
      <c r="L332" s="474">
        <f t="shared" si="251"/>
        <v>2.96</v>
      </c>
      <c r="M332" s="474">
        <f t="shared" si="251"/>
        <v>0</v>
      </c>
      <c r="N332" s="474">
        <f t="shared" si="251"/>
        <v>57.72</v>
      </c>
      <c r="O332" s="474">
        <f t="shared" si="251"/>
        <v>0</v>
      </c>
      <c r="P332" s="474">
        <f t="shared" si="251"/>
        <v>0</v>
      </c>
      <c r="Q332" s="474">
        <f t="shared" si="251"/>
        <v>0</v>
      </c>
      <c r="R332" s="474">
        <f t="shared" si="251"/>
        <v>897.07</v>
      </c>
      <c r="S332" s="474">
        <f t="shared" si="251"/>
        <v>71.06</v>
      </c>
      <c r="T332" s="474">
        <f t="shared" si="251"/>
        <v>13</v>
      </c>
      <c r="U332" s="474">
        <f t="shared" si="251"/>
        <v>84.06</v>
      </c>
      <c r="V332" s="474">
        <f t="shared" si="251"/>
        <v>0</v>
      </c>
      <c r="W332" s="474">
        <f t="shared" si="251"/>
        <v>0</v>
      </c>
      <c r="X332" s="474">
        <f t="shared" si="251"/>
        <v>0</v>
      </c>
      <c r="Y332" s="474">
        <f t="shared" si="251"/>
        <v>0</v>
      </c>
      <c r="Z332" s="474">
        <f t="shared" si="251"/>
        <v>0</v>
      </c>
      <c r="AA332" s="474">
        <f t="shared" si="251"/>
        <v>0</v>
      </c>
      <c r="AB332" s="474">
        <f t="shared" si="251"/>
        <v>0</v>
      </c>
      <c r="AC332" s="474">
        <f t="shared" si="251"/>
        <v>0</v>
      </c>
      <c r="AD332" s="474">
        <f t="shared" si="251"/>
        <v>0</v>
      </c>
      <c r="AE332" s="474">
        <f t="shared" si="251"/>
        <v>0</v>
      </c>
      <c r="AF332" s="474">
        <f t="shared" si="251"/>
        <v>0</v>
      </c>
      <c r="AG332" s="474">
        <f t="shared" si="251"/>
        <v>0</v>
      </c>
      <c r="AH332" s="474">
        <f t="shared" si="251"/>
        <v>0</v>
      </c>
      <c r="AI332" s="474">
        <f t="shared" si="251"/>
        <v>28</v>
      </c>
      <c r="AJ332" s="474">
        <f t="shared" si="251"/>
        <v>28</v>
      </c>
      <c r="AK332" s="474">
        <f t="shared" si="251"/>
        <v>0</v>
      </c>
      <c r="AL332" s="474">
        <f t="shared" si="251"/>
        <v>0</v>
      </c>
      <c r="AM332" s="498">
        <f t="shared" si="251"/>
        <v>1009.13</v>
      </c>
      <c r="AN332" s="474">
        <f t="shared" si="251"/>
        <v>0</v>
      </c>
      <c r="AO332" s="474">
        <f t="shared" si="251"/>
        <v>0</v>
      </c>
      <c r="AP332" s="474">
        <f t="shared" si="251"/>
        <v>0</v>
      </c>
      <c r="AQ332" s="474">
        <f t="shared" si="251"/>
        <v>1009.13</v>
      </c>
    </row>
    <row r="333" s="448" customFormat="1" ht="14" customHeight="1" spans="1:43">
      <c r="A333" s="500"/>
      <c r="B333" s="470"/>
      <c r="C333" s="473" t="s">
        <v>150</v>
      </c>
      <c r="D333" s="474"/>
      <c r="E333" s="475">
        <f t="shared" si="244"/>
        <v>981.13</v>
      </c>
      <c r="F333" s="476">
        <v>787.64</v>
      </c>
      <c r="G333" s="476"/>
      <c r="H333" s="476"/>
      <c r="I333" s="476"/>
      <c r="J333" s="476">
        <v>45.03</v>
      </c>
      <c r="K333" s="476">
        <v>3.72</v>
      </c>
      <c r="L333" s="476">
        <v>2.96</v>
      </c>
      <c r="M333" s="476"/>
      <c r="N333" s="476">
        <v>57.72</v>
      </c>
      <c r="O333" s="476"/>
      <c r="P333" s="476"/>
      <c r="Q333" s="476"/>
      <c r="R333" s="458">
        <f t="shared" si="245"/>
        <v>897.07</v>
      </c>
      <c r="S333" s="476">
        <v>71.06</v>
      </c>
      <c r="T333" s="476">
        <v>13</v>
      </c>
      <c r="U333" s="458">
        <f t="shared" si="246"/>
        <v>84.06</v>
      </c>
      <c r="V333" s="476"/>
      <c r="W333" s="476"/>
      <c r="X333" s="476"/>
      <c r="Y333" s="476"/>
      <c r="Z333" s="476"/>
      <c r="AA333" s="476"/>
      <c r="AB333" s="476"/>
      <c r="AC333" s="476"/>
      <c r="AD333" s="476"/>
      <c r="AE333" s="476"/>
      <c r="AF333" s="476"/>
      <c r="AG333" s="476"/>
      <c r="AH333" s="476"/>
      <c r="AI333" s="476"/>
      <c r="AJ333" s="458">
        <f t="shared" si="247"/>
        <v>0</v>
      </c>
      <c r="AK333" s="476"/>
      <c r="AL333" s="476"/>
      <c r="AM333" s="499">
        <f t="shared" si="248"/>
        <v>981.13</v>
      </c>
      <c r="AN333" s="470"/>
      <c r="AO333" s="470"/>
      <c r="AP333" s="470"/>
      <c r="AQ333" s="72">
        <f t="shared" si="249"/>
        <v>981.13</v>
      </c>
    </row>
    <row r="334" s="448" customFormat="1" ht="14" customHeight="1" spans="1:43">
      <c r="A334" s="500"/>
      <c r="B334" s="470"/>
      <c r="C334" s="473" t="s">
        <v>152</v>
      </c>
      <c r="D334" s="474"/>
      <c r="E334" s="475">
        <f t="shared" si="244"/>
        <v>0</v>
      </c>
      <c r="F334" s="476"/>
      <c r="G334" s="476"/>
      <c r="H334" s="476"/>
      <c r="I334" s="476"/>
      <c r="J334" s="476"/>
      <c r="K334" s="476"/>
      <c r="L334" s="476"/>
      <c r="M334" s="476"/>
      <c r="N334" s="476"/>
      <c r="O334" s="476"/>
      <c r="P334" s="476"/>
      <c r="Q334" s="476"/>
      <c r="R334" s="458">
        <f t="shared" si="245"/>
        <v>0</v>
      </c>
      <c r="S334" s="476"/>
      <c r="T334" s="476"/>
      <c r="U334" s="458">
        <f t="shared" si="246"/>
        <v>0</v>
      </c>
      <c r="V334" s="476"/>
      <c r="W334" s="476"/>
      <c r="X334" s="476"/>
      <c r="Y334" s="476"/>
      <c r="Z334" s="476"/>
      <c r="AA334" s="476"/>
      <c r="AB334" s="476"/>
      <c r="AC334" s="476"/>
      <c r="AD334" s="476"/>
      <c r="AE334" s="476"/>
      <c r="AF334" s="476"/>
      <c r="AG334" s="476"/>
      <c r="AH334" s="476"/>
      <c r="AI334" s="476"/>
      <c r="AJ334" s="458">
        <f t="shared" si="247"/>
        <v>0</v>
      </c>
      <c r="AK334" s="476"/>
      <c r="AL334" s="476"/>
      <c r="AM334" s="499">
        <f t="shared" si="248"/>
        <v>0</v>
      </c>
      <c r="AN334" s="470"/>
      <c r="AO334" s="470"/>
      <c r="AP334" s="470"/>
      <c r="AQ334" s="72">
        <f t="shared" si="249"/>
        <v>0</v>
      </c>
    </row>
    <row r="335" s="448" customFormat="1" ht="14" customHeight="1" spans="1:43">
      <c r="A335" s="500"/>
      <c r="B335" s="470"/>
      <c r="C335" s="473" t="s">
        <v>154</v>
      </c>
      <c r="D335" s="474"/>
      <c r="E335" s="475">
        <f t="shared" si="244"/>
        <v>0</v>
      </c>
      <c r="F335" s="476"/>
      <c r="G335" s="476"/>
      <c r="H335" s="476"/>
      <c r="I335" s="476"/>
      <c r="J335" s="476"/>
      <c r="K335" s="476"/>
      <c r="L335" s="476"/>
      <c r="M335" s="476"/>
      <c r="N335" s="476"/>
      <c r="O335" s="476"/>
      <c r="P335" s="476"/>
      <c r="Q335" s="476"/>
      <c r="R335" s="458">
        <f t="shared" si="245"/>
        <v>0</v>
      </c>
      <c r="S335" s="476"/>
      <c r="T335" s="476"/>
      <c r="U335" s="458">
        <f t="shared" si="246"/>
        <v>0</v>
      </c>
      <c r="V335" s="476"/>
      <c r="W335" s="476"/>
      <c r="X335" s="476"/>
      <c r="Y335" s="476"/>
      <c r="Z335" s="476"/>
      <c r="AA335" s="476"/>
      <c r="AB335" s="476"/>
      <c r="AC335" s="476"/>
      <c r="AD335" s="476"/>
      <c r="AE335" s="476"/>
      <c r="AF335" s="476"/>
      <c r="AG335" s="476"/>
      <c r="AH335" s="476"/>
      <c r="AI335" s="476"/>
      <c r="AJ335" s="458">
        <f t="shared" si="247"/>
        <v>0</v>
      </c>
      <c r="AK335" s="476"/>
      <c r="AL335" s="476"/>
      <c r="AM335" s="499">
        <f t="shared" si="248"/>
        <v>0</v>
      </c>
      <c r="AN335" s="470"/>
      <c r="AO335" s="470"/>
      <c r="AP335" s="470"/>
      <c r="AQ335" s="72">
        <f t="shared" si="249"/>
        <v>0</v>
      </c>
    </row>
    <row r="336" s="448" customFormat="1" ht="14" customHeight="1" spans="1:43">
      <c r="A336" s="500"/>
      <c r="B336" s="470"/>
      <c r="C336" s="505" t="s">
        <v>435</v>
      </c>
      <c r="D336" s="474"/>
      <c r="E336" s="475">
        <f t="shared" si="244"/>
        <v>28</v>
      </c>
      <c r="F336" s="476"/>
      <c r="G336" s="476"/>
      <c r="H336" s="476"/>
      <c r="I336" s="476"/>
      <c r="J336" s="476"/>
      <c r="K336" s="476"/>
      <c r="L336" s="476"/>
      <c r="M336" s="476"/>
      <c r="N336" s="476"/>
      <c r="O336" s="476"/>
      <c r="P336" s="476"/>
      <c r="Q336" s="476"/>
      <c r="R336" s="458">
        <f t="shared" si="245"/>
        <v>0</v>
      </c>
      <c r="S336" s="476"/>
      <c r="T336" s="476"/>
      <c r="U336" s="458">
        <f t="shared" si="246"/>
        <v>0</v>
      </c>
      <c r="V336" s="476"/>
      <c r="W336" s="476"/>
      <c r="X336" s="476"/>
      <c r="Y336" s="476"/>
      <c r="Z336" s="476"/>
      <c r="AA336" s="476"/>
      <c r="AB336" s="476"/>
      <c r="AC336" s="476"/>
      <c r="AD336" s="476"/>
      <c r="AE336" s="476"/>
      <c r="AF336" s="476"/>
      <c r="AG336" s="476"/>
      <c r="AH336" s="476"/>
      <c r="AI336" s="476">
        <v>28</v>
      </c>
      <c r="AJ336" s="458">
        <f t="shared" si="247"/>
        <v>28</v>
      </c>
      <c r="AK336" s="476"/>
      <c r="AL336" s="476"/>
      <c r="AM336" s="499">
        <f t="shared" si="248"/>
        <v>28</v>
      </c>
      <c r="AN336" s="470"/>
      <c r="AO336" s="470"/>
      <c r="AP336" s="470"/>
      <c r="AQ336" s="72">
        <f t="shared" si="249"/>
        <v>28</v>
      </c>
    </row>
    <row r="337" s="448" customFormat="1" ht="14" customHeight="1" spans="1:43">
      <c r="A337" s="500"/>
      <c r="B337" s="470"/>
      <c r="C337" s="473" t="s">
        <v>436</v>
      </c>
      <c r="D337" s="474">
        <f t="shared" ref="D337:AQ337" si="252">SUM(D338:D345)</f>
        <v>0</v>
      </c>
      <c r="E337" s="474">
        <f t="shared" si="252"/>
        <v>31465.03</v>
      </c>
      <c r="F337" s="474">
        <f t="shared" si="252"/>
        <v>22406.15</v>
      </c>
      <c r="G337" s="474">
        <f t="shared" si="252"/>
        <v>0</v>
      </c>
      <c r="H337" s="474">
        <f t="shared" si="252"/>
        <v>0</v>
      </c>
      <c r="I337" s="474">
        <f t="shared" si="252"/>
        <v>0</v>
      </c>
      <c r="J337" s="474">
        <f t="shared" si="252"/>
        <v>985.88</v>
      </c>
      <c r="K337" s="474">
        <f t="shared" si="252"/>
        <v>86.21</v>
      </c>
      <c r="L337" s="474">
        <f t="shared" si="252"/>
        <v>64.5</v>
      </c>
      <c r="M337" s="474">
        <f t="shared" si="252"/>
        <v>0</v>
      </c>
      <c r="N337" s="474">
        <f t="shared" si="252"/>
        <v>0</v>
      </c>
      <c r="O337" s="474">
        <f t="shared" si="252"/>
        <v>0</v>
      </c>
      <c r="P337" s="474">
        <f t="shared" si="252"/>
        <v>0</v>
      </c>
      <c r="Q337" s="474">
        <f t="shared" si="252"/>
        <v>0</v>
      </c>
      <c r="R337" s="474">
        <f t="shared" si="252"/>
        <v>23542.74</v>
      </c>
      <c r="S337" s="474">
        <f t="shared" si="252"/>
        <v>0</v>
      </c>
      <c r="T337" s="474">
        <f t="shared" si="252"/>
        <v>0</v>
      </c>
      <c r="U337" s="474">
        <f t="shared" si="252"/>
        <v>0</v>
      </c>
      <c r="V337" s="474">
        <f t="shared" si="252"/>
        <v>0</v>
      </c>
      <c r="W337" s="474">
        <f t="shared" si="252"/>
        <v>345</v>
      </c>
      <c r="X337" s="474">
        <f t="shared" si="252"/>
        <v>50</v>
      </c>
      <c r="Y337" s="474">
        <f t="shared" si="252"/>
        <v>2476.65</v>
      </c>
      <c r="Z337" s="474">
        <f t="shared" si="252"/>
        <v>1469.9</v>
      </c>
      <c r="AA337" s="474">
        <f t="shared" si="252"/>
        <v>0</v>
      </c>
      <c r="AB337" s="474">
        <f t="shared" si="252"/>
        <v>0</v>
      </c>
      <c r="AC337" s="474">
        <f t="shared" si="252"/>
        <v>70.14</v>
      </c>
      <c r="AD337" s="474">
        <f t="shared" si="252"/>
        <v>0</v>
      </c>
      <c r="AE337" s="474">
        <f t="shared" si="252"/>
        <v>444.6</v>
      </c>
      <c r="AF337" s="474">
        <f t="shared" si="252"/>
        <v>2345</v>
      </c>
      <c r="AG337" s="474">
        <f t="shared" si="252"/>
        <v>0</v>
      </c>
      <c r="AH337" s="474">
        <f t="shared" si="252"/>
        <v>0</v>
      </c>
      <c r="AI337" s="474">
        <f t="shared" si="252"/>
        <v>0</v>
      </c>
      <c r="AJ337" s="474">
        <f t="shared" si="252"/>
        <v>7201.29</v>
      </c>
      <c r="AK337" s="474">
        <f t="shared" si="252"/>
        <v>0</v>
      </c>
      <c r="AL337" s="474">
        <f t="shared" si="252"/>
        <v>721</v>
      </c>
      <c r="AM337" s="498">
        <f t="shared" si="252"/>
        <v>31465.03</v>
      </c>
      <c r="AN337" s="474">
        <f t="shared" si="252"/>
        <v>11476</v>
      </c>
      <c r="AO337" s="474">
        <f t="shared" si="252"/>
        <v>784</v>
      </c>
      <c r="AP337" s="474">
        <f t="shared" si="252"/>
        <v>860</v>
      </c>
      <c r="AQ337" s="474">
        <f t="shared" si="252"/>
        <v>44585.03</v>
      </c>
    </row>
    <row r="338" s="448" customFormat="1" ht="14" customHeight="1" spans="1:43">
      <c r="A338" s="500"/>
      <c r="B338" s="470"/>
      <c r="C338" s="473" t="s">
        <v>437</v>
      </c>
      <c r="D338" s="474"/>
      <c r="E338" s="475">
        <f t="shared" ref="E338:E345" si="253">R338+U338+V338+AJ338+AL338</f>
        <v>2115.69</v>
      </c>
      <c r="F338" s="476">
        <v>1097.67</v>
      </c>
      <c r="G338" s="476"/>
      <c r="H338" s="476"/>
      <c r="I338" s="476"/>
      <c r="J338" s="476">
        <v>63.02</v>
      </c>
      <c r="K338" s="476">
        <v>5.27</v>
      </c>
      <c r="L338" s="476">
        <v>4.13</v>
      </c>
      <c r="M338" s="476"/>
      <c r="N338" s="476"/>
      <c r="O338" s="476"/>
      <c r="P338" s="476"/>
      <c r="Q338" s="476"/>
      <c r="R338" s="458">
        <f t="shared" ref="R338:R345" si="254">SUM(F338:Q338)</f>
        <v>1170.09</v>
      </c>
      <c r="S338" s="476"/>
      <c r="T338" s="476"/>
      <c r="U338" s="458">
        <f t="shared" ref="U338:U345" si="255">SUM(S338:T338)</f>
        <v>0</v>
      </c>
      <c r="V338" s="476"/>
      <c r="W338" s="476"/>
      <c r="X338" s="476"/>
      <c r="Y338" s="476"/>
      <c r="Z338" s="476"/>
      <c r="AA338" s="476"/>
      <c r="AB338" s="476"/>
      <c r="AC338" s="476"/>
      <c r="AD338" s="476"/>
      <c r="AE338" s="476">
        <v>244.6</v>
      </c>
      <c r="AF338" s="476"/>
      <c r="AG338" s="476"/>
      <c r="AH338" s="476"/>
      <c r="AI338" s="476"/>
      <c r="AJ338" s="458">
        <f t="shared" ref="AJ338:AJ345" si="256">SUM(W338:AI338)</f>
        <v>244.6</v>
      </c>
      <c r="AK338" s="476"/>
      <c r="AL338" s="476">
        <v>701</v>
      </c>
      <c r="AM338" s="499">
        <f t="shared" ref="AM338:AM345" si="257">R338+U338+V338+AJ338+AL338</f>
        <v>2115.69</v>
      </c>
      <c r="AN338" s="470">
        <v>486</v>
      </c>
      <c r="AO338" s="470"/>
      <c r="AP338" s="470">
        <v>10</v>
      </c>
      <c r="AQ338" s="72">
        <f t="shared" ref="AQ338:AQ345" si="258">AM338+AN338+AO338+AP338</f>
        <v>2611.69</v>
      </c>
    </row>
    <row r="339" s="448" customFormat="1" ht="14" customHeight="1" spans="1:43">
      <c r="A339" s="500"/>
      <c r="B339" s="470"/>
      <c r="C339" s="473" t="s">
        <v>438</v>
      </c>
      <c r="D339" s="474"/>
      <c r="E339" s="475">
        <f t="shared" si="253"/>
        <v>18615.89</v>
      </c>
      <c r="F339" s="476">
        <v>16015.87</v>
      </c>
      <c r="G339" s="476"/>
      <c r="H339" s="476"/>
      <c r="I339" s="476"/>
      <c r="J339" s="476">
        <v>617.56</v>
      </c>
      <c r="K339" s="476">
        <v>55.86</v>
      </c>
      <c r="L339" s="476">
        <v>40.3</v>
      </c>
      <c r="M339" s="476"/>
      <c r="N339" s="476"/>
      <c r="O339" s="476"/>
      <c r="P339" s="476"/>
      <c r="Q339" s="476"/>
      <c r="R339" s="458">
        <f t="shared" si="254"/>
        <v>16729.59</v>
      </c>
      <c r="S339" s="476"/>
      <c r="T339" s="476"/>
      <c r="U339" s="458">
        <f t="shared" si="255"/>
        <v>0</v>
      </c>
      <c r="V339" s="476"/>
      <c r="W339" s="476">
        <v>170</v>
      </c>
      <c r="X339" s="476"/>
      <c r="Y339" s="476">
        <v>1201</v>
      </c>
      <c r="Z339" s="476">
        <v>515.3</v>
      </c>
      <c r="AA339" s="476"/>
      <c r="AB339" s="476"/>
      <c r="AC339" s="476"/>
      <c r="AD339" s="476"/>
      <c r="AE339" s="476"/>
      <c r="AF339" s="476"/>
      <c r="AG339" s="476"/>
      <c r="AH339" s="476"/>
      <c r="AI339" s="476"/>
      <c r="AJ339" s="458">
        <f t="shared" si="256"/>
        <v>1886.3</v>
      </c>
      <c r="AK339" s="476"/>
      <c r="AL339" s="476"/>
      <c r="AM339" s="499">
        <f t="shared" si="257"/>
        <v>18615.89</v>
      </c>
      <c r="AN339" s="470">
        <v>1643</v>
      </c>
      <c r="AO339" s="470">
        <v>784</v>
      </c>
      <c r="AP339" s="470"/>
      <c r="AQ339" s="72">
        <f t="shared" si="258"/>
        <v>21042.89</v>
      </c>
    </row>
    <row r="340" s="448" customFormat="1" ht="14" customHeight="1" spans="1:43">
      <c r="A340" s="500"/>
      <c r="B340" s="470"/>
      <c r="C340" s="477" t="s">
        <v>439</v>
      </c>
      <c r="D340" s="474"/>
      <c r="E340" s="475">
        <f t="shared" si="253"/>
        <v>4637.06</v>
      </c>
      <c r="F340" s="476">
        <v>3250.58</v>
      </c>
      <c r="G340" s="476"/>
      <c r="H340" s="476"/>
      <c r="I340" s="476"/>
      <c r="J340" s="476">
        <v>187.46</v>
      </c>
      <c r="K340" s="476">
        <v>15.4</v>
      </c>
      <c r="L340" s="476">
        <v>12.32</v>
      </c>
      <c r="M340" s="476"/>
      <c r="N340" s="476"/>
      <c r="O340" s="476"/>
      <c r="P340" s="476"/>
      <c r="Q340" s="476"/>
      <c r="R340" s="458">
        <f t="shared" si="254"/>
        <v>3465.76</v>
      </c>
      <c r="S340" s="476"/>
      <c r="T340" s="476"/>
      <c r="U340" s="458">
        <f t="shared" si="255"/>
        <v>0</v>
      </c>
      <c r="V340" s="476"/>
      <c r="W340" s="476"/>
      <c r="X340" s="476">
        <v>50</v>
      </c>
      <c r="Y340" s="476"/>
      <c r="Z340" s="476">
        <v>721.3</v>
      </c>
      <c r="AA340" s="476"/>
      <c r="AB340" s="476"/>
      <c r="AC340" s="476"/>
      <c r="AD340" s="476"/>
      <c r="AE340" s="476">
        <v>100</v>
      </c>
      <c r="AF340" s="476">
        <v>300</v>
      </c>
      <c r="AG340" s="476"/>
      <c r="AH340" s="476"/>
      <c r="AI340" s="476"/>
      <c r="AJ340" s="458">
        <f t="shared" si="256"/>
        <v>1171.3</v>
      </c>
      <c r="AK340" s="476"/>
      <c r="AL340" s="476"/>
      <c r="AM340" s="499">
        <f t="shared" si="257"/>
        <v>4637.06</v>
      </c>
      <c r="AN340" s="470">
        <v>1096</v>
      </c>
      <c r="AO340" s="470"/>
      <c r="AP340" s="470"/>
      <c r="AQ340" s="72">
        <f t="shared" si="258"/>
        <v>5733.06</v>
      </c>
    </row>
    <row r="341" s="448" customFormat="1" ht="14" customHeight="1" spans="1:43">
      <c r="A341" s="500"/>
      <c r="B341" s="470"/>
      <c r="C341" s="477" t="s">
        <v>440</v>
      </c>
      <c r="D341" s="474"/>
      <c r="E341" s="475">
        <f t="shared" si="253"/>
        <v>5885.39</v>
      </c>
      <c r="F341" s="476">
        <v>2042.03</v>
      </c>
      <c r="G341" s="476"/>
      <c r="H341" s="476"/>
      <c r="I341" s="476"/>
      <c r="J341" s="476">
        <v>117.84</v>
      </c>
      <c r="K341" s="476">
        <v>9.68</v>
      </c>
      <c r="L341" s="476">
        <v>7.75</v>
      </c>
      <c r="M341" s="476"/>
      <c r="N341" s="476"/>
      <c r="O341" s="476"/>
      <c r="P341" s="476"/>
      <c r="Q341" s="476"/>
      <c r="R341" s="458">
        <f t="shared" si="254"/>
        <v>2177.3</v>
      </c>
      <c r="S341" s="476"/>
      <c r="T341" s="476"/>
      <c r="U341" s="458">
        <f t="shared" si="255"/>
        <v>0</v>
      </c>
      <c r="V341" s="476"/>
      <c r="W341" s="476"/>
      <c r="X341" s="476"/>
      <c r="Y341" s="476">
        <v>1239.65</v>
      </c>
      <c r="Z341" s="476">
        <v>233.3</v>
      </c>
      <c r="AA341" s="476"/>
      <c r="AB341" s="476"/>
      <c r="AC341" s="476">
        <v>70.14</v>
      </c>
      <c r="AD341" s="476"/>
      <c r="AE341" s="476">
        <v>100</v>
      </c>
      <c r="AF341" s="476">
        <v>2045</v>
      </c>
      <c r="AG341" s="476"/>
      <c r="AH341" s="476"/>
      <c r="AI341" s="476"/>
      <c r="AJ341" s="458">
        <f t="shared" si="256"/>
        <v>3688.09</v>
      </c>
      <c r="AK341" s="476"/>
      <c r="AL341" s="476">
        <v>20</v>
      </c>
      <c r="AM341" s="499">
        <f t="shared" si="257"/>
        <v>5885.39</v>
      </c>
      <c r="AN341" s="470">
        <v>1001</v>
      </c>
      <c r="AO341" s="470"/>
      <c r="AP341" s="470"/>
      <c r="AQ341" s="72">
        <f t="shared" si="258"/>
        <v>6886.39</v>
      </c>
    </row>
    <row r="342" s="448" customFormat="1" ht="14" customHeight="1" spans="1:43">
      <c r="A342" s="500"/>
      <c r="B342" s="470"/>
      <c r="C342" s="477" t="s">
        <v>441</v>
      </c>
      <c r="D342" s="474"/>
      <c r="E342" s="475">
        <f t="shared" si="253"/>
        <v>0</v>
      </c>
      <c r="F342" s="476"/>
      <c r="G342" s="476"/>
      <c r="H342" s="476"/>
      <c r="I342" s="476"/>
      <c r="J342" s="476"/>
      <c r="K342" s="476"/>
      <c r="L342" s="476"/>
      <c r="M342" s="476"/>
      <c r="N342" s="476"/>
      <c r="O342" s="476"/>
      <c r="P342" s="476"/>
      <c r="Q342" s="476"/>
      <c r="R342" s="458">
        <f t="shared" si="254"/>
        <v>0</v>
      </c>
      <c r="S342" s="476"/>
      <c r="T342" s="476"/>
      <c r="U342" s="458">
        <f t="shared" si="255"/>
        <v>0</v>
      </c>
      <c r="V342" s="476"/>
      <c r="W342" s="476"/>
      <c r="X342" s="476"/>
      <c r="Y342" s="476"/>
      <c r="Z342" s="476"/>
      <c r="AA342" s="476"/>
      <c r="AB342" s="476"/>
      <c r="AC342" s="476"/>
      <c r="AD342" s="476"/>
      <c r="AE342" s="476"/>
      <c r="AF342" s="476"/>
      <c r="AG342" s="476"/>
      <c r="AH342" s="476"/>
      <c r="AI342" s="476"/>
      <c r="AJ342" s="458">
        <f t="shared" si="256"/>
        <v>0</v>
      </c>
      <c r="AK342" s="476"/>
      <c r="AL342" s="476"/>
      <c r="AM342" s="499">
        <f t="shared" si="257"/>
        <v>0</v>
      </c>
      <c r="AN342" s="470"/>
      <c r="AO342" s="470"/>
      <c r="AP342" s="470"/>
      <c r="AQ342" s="72">
        <f t="shared" si="258"/>
        <v>0</v>
      </c>
    </row>
    <row r="343" s="448" customFormat="1" ht="14" customHeight="1" spans="1:43">
      <c r="A343" s="500"/>
      <c r="B343" s="470"/>
      <c r="C343" s="473" t="s">
        <v>442</v>
      </c>
      <c r="D343" s="474"/>
      <c r="E343" s="475">
        <f t="shared" si="253"/>
        <v>0</v>
      </c>
      <c r="F343" s="476"/>
      <c r="G343" s="476"/>
      <c r="H343" s="476"/>
      <c r="I343" s="476"/>
      <c r="J343" s="476"/>
      <c r="K343" s="476"/>
      <c r="L343" s="476"/>
      <c r="M343" s="476"/>
      <c r="N343" s="476"/>
      <c r="O343" s="476"/>
      <c r="P343" s="476"/>
      <c r="Q343" s="476"/>
      <c r="R343" s="458">
        <f t="shared" si="254"/>
        <v>0</v>
      </c>
      <c r="S343" s="476"/>
      <c r="T343" s="476"/>
      <c r="U343" s="458">
        <f t="shared" si="255"/>
        <v>0</v>
      </c>
      <c r="V343" s="476"/>
      <c r="W343" s="476"/>
      <c r="X343" s="476"/>
      <c r="Y343" s="476"/>
      <c r="Z343" s="476"/>
      <c r="AA343" s="476"/>
      <c r="AB343" s="476"/>
      <c r="AC343" s="476"/>
      <c r="AD343" s="476"/>
      <c r="AE343" s="476"/>
      <c r="AF343" s="476"/>
      <c r="AG343" s="476"/>
      <c r="AH343" s="476"/>
      <c r="AI343" s="476"/>
      <c r="AJ343" s="458">
        <f t="shared" si="256"/>
        <v>0</v>
      </c>
      <c r="AK343" s="476"/>
      <c r="AL343" s="476"/>
      <c r="AM343" s="499">
        <f t="shared" si="257"/>
        <v>0</v>
      </c>
      <c r="AN343" s="470"/>
      <c r="AO343" s="470"/>
      <c r="AP343" s="470"/>
      <c r="AQ343" s="72">
        <f t="shared" si="258"/>
        <v>0</v>
      </c>
    </row>
    <row r="344" s="448" customFormat="1" ht="14" customHeight="1" spans="1:43">
      <c r="A344" s="500"/>
      <c r="B344" s="470"/>
      <c r="C344" s="473" t="s">
        <v>443</v>
      </c>
      <c r="D344" s="474"/>
      <c r="E344" s="475">
        <f t="shared" si="253"/>
        <v>0</v>
      </c>
      <c r="F344" s="476"/>
      <c r="G344" s="476"/>
      <c r="H344" s="476"/>
      <c r="I344" s="476"/>
      <c r="J344" s="476"/>
      <c r="K344" s="476"/>
      <c r="L344" s="476"/>
      <c r="M344" s="476"/>
      <c r="N344" s="476"/>
      <c r="O344" s="476"/>
      <c r="P344" s="476"/>
      <c r="Q344" s="476"/>
      <c r="R344" s="458">
        <f t="shared" si="254"/>
        <v>0</v>
      </c>
      <c r="S344" s="476"/>
      <c r="T344" s="476"/>
      <c r="U344" s="458">
        <f t="shared" si="255"/>
        <v>0</v>
      </c>
      <c r="V344" s="476"/>
      <c r="W344" s="476"/>
      <c r="X344" s="476"/>
      <c r="Y344" s="476"/>
      <c r="Z344" s="476"/>
      <c r="AA344" s="476"/>
      <c r="AB344" s="476"/>
      <c r="AC344" s="476"/>
      <c r="AD344" s="476"/>
      <c r="AE344" s="476"/>
      <c r="AF344" s="476"/>
      <c r="AG344" s="476"/>
      <c r="AH344" s="476"/>
      <c r="AI344" s="476"/>
      <c r="AJ344" s="458">
        <f t="shared" si="256"/>
        <v>0</v>
      </c>
      <c r="AK344" s="476"/>
      <c r="AL344" s="476"/>
      <c r="AM344" s="499">
        <f t="shared" si="257"/>
        <v>0</v>
      </c>
      <c r="AN344" s="470"/>
      <c r="AO344" s="470"/>
      <c r="AP344" s="470"/>
      <c r="AQ344" s="72">
        <f t="shared" si="258"/>
        <v>0</v>
      </c>
    </row>
    <row r="345" s="448" customFormat="1" ht="14" customHeight="1" spans="1:43">
      <c r="A345" s="500"/>
      <c r="B345" s="470"/>
      <c r="C345" s="473" t="s">
        <v>444</v>
      </c>
      <c r="D345" s="474"/>
      <c r="E345" s="475">
        <f t="shared" si="253"/>
        <v>211</v>
      </c>
      <c r="F345" s="476"/>
      <c r="G345" s="476"/>
      <c r="H345" s="476"/>
      <c r="I345" s="476"/>
      <c r="J345" s="476"/>
      <c r="K345" s="476"/>
      <c r="L345" s="476"/>
      <c r="M345" s="476"/>
      <c r="N345" s="476"/>
      <c r="O345" s="476"/>
      <c r="P345" s="476"/>
      <c r="Q345" s="476"/>
      <c r="R345" s="458">
        <f t="shared" si="254"/>
        <v>0</v>
      </c>
      <c r="S345" s="476"/>
      <c r="T345" s="476"/>
      <c r="U345" s="458">
        <f t="shared" si="255"/>
        <v>0</v>
      </c>
      <c r="V345" s="476"/>
      <c r="W345" s="476">
        <v>175</v>
      </c>
      <c r="X345" s="476"/>
      <c r="Y345" s="476">
        <v>36</v>
      </c>
      <c r="Z345" s="476"/>
      <c r="AA345" s="476"/>
      <c r="AB345" s="476"/>
      <c r="AC345" s="476"/>
      <c r="AD345" s="476"/>
      <c r="AE345" s="476"/>
      <c r="AF345" s="476"/>
      <c r="AG345" s="476"/>
      <c r="AH345" s="476"/>
      <c r="AI345" s="476"/>
      <c r="AJ345" s="458">
        <f t="shared" si="256"/>
        <v>211</v>
      </c>
      <c r="AK345" s="476"/>
      <c r="AL345" s="476"/>
      <c r="AM345" s="499">
        <f t="shared" si="257"/>
        <v>211</v>
      </c>
      <c r="AN345" s="470">
        <v>7250</v>
      </c>
      <c r="AO345" s="470"/>
      <c r="AP345" s="470">
        <v>850</v>
      </c>
      <c r="AQ345" s="72">
        <f t="shared" si="258"/>
        <v>8311</v>
      </c>
    </row>
    <row r="346" s="448" customFormat="1" ht="14" customHeight="1" spans="1:43">
      <c r="A346" s="500"/>
      <c r="B346" s="470"/>
      <c r="C346" s="473" t="s">
        <v>445</v>
      </c>
      <c r="D346" s="474">
        <f t="shared" ref="D346:AQ346" si="259">SUM(D347:D352)</f>
        <v>0</v>
      </c>
      <c r="E346" s="474">
        <f t="shared" si="259"/>
        <v>1669.92</v>
      </c>
      <c r="F346" s="474">
        <f t="shared" si="259"/>
        <v>1435.97</v>
      </c>
      <c r="G346" s="474">
        <f t="shared" si="259"/>
        <v>0</v>
      </c>
      <c r="H346" s="474">
        <f t="shared" si="259"/>
        <v>0</v>
      </c>
      <c r="I346" s="474">
        <f t="shared" si="259"/>
        <v>0</v>
      </c>
      <c r="J346" s="474">
        <f t="shared" si="259"/>
        <v>82.89</v>
      </c>
      <c r="K346" s="474">
        <f t="shared" si="259"/>
        <v>6.81</v>
      </c>
      <c r="L346" s="474">
        <f t="shared" si="259"/>
        <v>5.45</v>
      </c>
      <c r="M346" s="474">
        <f t="shared" si="259"/>
        <v>0</v>
      </c>
      <c r="N346" s="474">
        <f t="shared" si="259"/>
        <v>0</v>
      </c>
      <c r="O346" s="474">
        <f t="shared" si="259"/>
        <v>0</v>
      </c>
      <c r="P346" s="474">
        <f t="shared" si="259"/>
        <v>0</v>
      </c>
      <c r="Q346" s="474">
        <f t="shared" si="259"/>
        <v>0</v>
      </c>
      <c r="R346" s="474">
        <f t="shared" si="259"/>
        <v>1531.12</v>
      </c>
      <c r="S346" s="474">
        <f t="shared" si="259"/>
        <v>0</v>
      </c>
      <c r="T346" s="474">
        <f t="shared" si="259"/>
        <v>0</v>
      </c>
      <c r="U346" s="474">
        <f t="shared" si="259"/>
        <v>0</v>
      </c>
      <c r="V346" s="474">
        <f t="shared" si="259"/>
        <v>0</v>
      </c>
      <c r="W346" s="474">
        <f t="shared" si="259"/>
        <v>0</v>
      </c>
      <c r="X346" s="474">
        <f t="shared" si="259"/>
        <v>0</v>
      </c>
      <c r="Y346" s="474">
        <f t="shared" si="259"/>
        <v>0</v>
      </c>
      <c r="Z346" s="474">
        <f t="shared" si="259"/>
        <v>0</v>
      </c>
      <c r="AA346" s="474">
        <f t="shared" si="259"/>
        <v>0</v>
      </c>
      <c r="AB346" s="474">
        <f t="shared" si="259"/>
        <v>0</v>
      </c>
      <c r="AC346" s="474">
        <f t="shared" si="259"/>
        <v>138.8</v>
      </c>
      <c r="AD346" s="474">
        <f t="shared" si="259"/>
        <v>0</v>
      </c>
      <c r="AE346" s="474">
        <f t="shared" si="259"/>
        <v>0</v>
      </c>
      <c r="AF346" s="474">
        <f t="shared" si="259"/>
        <v>0</v>
      </c>
      <c r="AG346" s="474">
        <f t="shared" si="259"/>
        <v>0</v>
      </c>
      <c r="AH346" s="474">
        <f t="shared" si="259"/>
        <v>0</v>
      </c>
      <c r="AI346" s="474">
        <f t="shared" si="259"/>
        <v>0</v>
      </c>
      <c r="AJ346" s="474">
        <f t="shared" si="259"/>
        <v>138.8</v>
      </c>
      <c r="AK346" s="474">
        <f t="shared" si="259"/>
        <v>0</v>
      </c>
      <c r="AL346" s="474">
        <f t="shared" si="259"/>
        <v>0</v>
      </c>
      <c r="AM346" s="498">
        <f t="shared" si="259"/>
        <v>1669.92</v>
      </c>
      <c r="AN346" s="474">
        <f t="shared" si="259"/>
        <v>1091</v>
      </c>
      <c r="AO346" s="474">
        <f t="shared" si="259"/>
        <v>0</v>
      </c>
      <c r="AP346" s="474">
        <f t="shared" si="259"/>
        <v>22</v>
      </c>
      <c r="AQ346" s="474">
        <f t="shared" si="259"/>
        <v>2782.92</v>
      </c>
    </row>
    <row r="347" s="448" customFormat="1" ht="14" customHeight="1" spans="1:43">
      <c r="A347" s="500"/>
      <c r="B347" s="470"/>
      <c r="C347" s="473" t="s">
        <v>446</v>
      </c>
      <c r="D347" s="474"/>
      <c r="E347" s="475">
        <f t="shared" ref="E347:E352" si="260">R347+U347+V347+AJ347+AL347</f>
        <v>0</v>
      </c>
      <c r="F347" s="476"/>
      <c r="G347" s="476"/>
      <c r="H347" s="476"/>
      <c r="I347" s="476"/>
      <c r="J347" s="476"/>
      <c r="K347" s="476"/>
      <c r="L347" s="476"/>
      <c r="M347" s="476"/>
      <c r="N347" s="476"/>
      <c r="O347" s="476"/>
      <c r="P347" s="476"/>
      <c r="Q347" s="476"/>
      <c r="R347" s="458">
        <f t="shared" ref="R347:R352" si="261">SUM(F347:Q347)</f>
        <v>0</v>
      </c>
      <c r="S347" s="476"/>
      <c r="T347" s="476"/>
      <c r="U347" s="458">
        <f t="shared" ref="U347:U352" si="262">SUM(S347:T347)</f>
        <v>0</v>
      </c>
      <c r="V347" s="476"/>
      <c r="W347" s="476"/>
      <c r="X347" s="476"/>
      <c r="Y347" s="476"/>
      <c r="Z347" s="476"/>
      <c r="AA347" s="476"/>
      <c r="AB347" s="476"/>
      <c r="AC347" s="476"/>
      <c r="AD347" s="476"/>
      <c r="AE347" s="476"/>
      <c r="AF347" s="476"/>
      <c r="AG347" s="476"/>
      <c r="AH347" s="476"/>
      <c r="AI347" s="476"/>
      <c r="AJ347" s="458">
        <f t="shared" ref="AJ347:AJ352" si="263">SUM(W347:AI347)</f>
        <v>0</v>
      </c>
      <c r="AK347" s="476"/>
      <c r="AL347" s="476"/>
      <c r="AM347" s="499">
        <f t="shared" ref="AM347:AM352" si="264">R347+U347+V347+AJ347+AL347</f>
        <v>0</v>
      </c>
      <c r="AN347" s="470"/>
      <c r="AO347" s="470"/>
      <c r="AP347" s="470"/>
      <c r="AQ347" s="72">
        <f t="shared" ref="AQ347:AQ352" si="265">AM347+AN347+AO347+AP347</f>
        <v>0</v>
      </c>
    </row>
    <row r="348" s="448" customFormat="1" ht="14" customHeight="1" spans="1:43">
      <c r="A348" s="500"/>
      <c r="B348" s="470"/>
      <c r="C348" s="473" t="s">
        <v>447</v>
      </c>
      <c r="D348" s="474"/>
      <c r="E348" s="475">
        <f t="shared" si="260"/>
        <v>0</v>
      </c>
      <c r="F348" s="476"/>
      <c r="G348" s="476"/>
      <c r="H348" s="476"/>
      <c r="I348" s="476"/>
      <c r="J348" s="476"/>
      <c r="K348" s="476"/>
      <c r="L348" s="476"/>
      <c r="M348" s="476"/>
      <c r="N348" s="476"/>
      <c r="O348" s="476"/>
      <c r="P348" s="476"/>
      <c r="Q348" s="476"/>
      <c r="R348" s="458">
        <f t="shared" si="261"/>
        <v>0</v>
      </c>
      <c r="S348" s="476"/>
      <c r="T348" s="476"/>
      <c r="U348" s="458">
        <f t="shared" si="262"/>
        <v>0</v>
      </c>
      <c r="V348" s="476"/>
      <c r="W348" s="476"/>
      <c r="X348" s="476"/>
      <c r="Y348" s="476"/>
      <c r="Z348" s="476"/>
      <c r="AA348" s="476"/>
      <c r="AB348" s="476"/>
      <c r="AC348" s="476"/>
      <c r="AD348" s="476"/>
      <c r="AE348" s="476"/>
      <c r="AF348" s="476"/>
      <c r="AG348" s="476"/>
      <c r="AH348" s="476"/>
      <c r="AI348" s="476"/>
      <c r="AJ348" s="458">
        <f t="shared" si="263"/>
        <v>0</v>
      </c>
      <c r="AK348" s="476"/>
      <c r="AL348" s="476"/>
      <c r="AM348" s="499">
        <f t="shared" si="264"/>
        <v>0</v>
      </c>
      <c r="AN348" s="470"/>
      <c r="AO348" s="470"/>
      <c r="AP348" s="470"/>
      <c r="AQ348" s="72">
        <f t="shared" si="265"/>
        <v>0</v>
      </c>
    </row>
    <row r="349" s="448" customFormat="1" ht="14" customHeight="1" spans="1:43">
      <c r="A349" s="500"/>
      <c r="B349" s="470"/>
      <c r="C349" s="473" t="s">
        <v>448</v>
      </c>
      <c r="D349" s="474"/>
      <c r="E349" s="475">
        <f t="shared" si="260"/>
        <v>0</v>
      </c>
      <c r="F349" s="476"/>
      <c r="G349" s="476"/>
      <c r="H349" s="476"/>
      <c r="I349" s="476"/>
      <c r="J349" s="476"/>
      <c r="K349" s="476"/>
      <c r="L349" s="476"/>
      <c r="M349" s="476"/>
      <c r="N349" s="476"/>
      <c r="O349" s="476"/>
      <c r="P349" s="476"/>
      <c r="Q349" s="476"/>
      <c r="R349" s="458">
        <f t="shared" si="261"/>
        <v>0</v>
      </c>
      <c r="S349" s="476"/>
      <c r="T349" s="476"/>
      <c r="U349" s="458">
        <f t="shared" si="262"/>
        <v>0</v>
      </c>
      <c r="V349" s="476"/>
      <c r="W349" s="476"/>
      <c r="X349" s="476"/>
      <c r="Y349" s="476"/>
      <c r="Z349" s="476"/>
      <c r="AA349" s="476"/>
      <c r="AB349" s="476"/>
      <c r="AC349" s="476"/>
      <c r="AD349" s="476"/>
      <c r="AE349" s="476"/>
      <c r="AF349" s="476"/>
      <c r="AG349" s="476"/>
      <c r="AH349" s="476"/>
      <c r="AI349" s="476"/>
      <c r="AJ349" s="458">
        <f t="shared" si="263"/>
        <v>0</v>
      </c>
      <c r="AK349" s="476"/>
      <c r="AL349" s="476"/>
      <c r="AM349" s="499">
        <f t="shared" si="264"/>
        <v>0</v>
      </c>
      <c r="AN349" s="470"/>
      <c r="AO349" s="470"/>
      <c r="AP349" s="470"/>
      <c r="AQ349" s="72">
        <f t="shared" si="265"/>
        <v>0</v>
      </c>
    </row>
    <row r="350" s="448" customFormat="1" ht="14" customHeight="1" spans="1:43">
      <c r="A350" s="500"/>
      <c r="B350" s="470"/>
      <c r="C350" s="477" t="s">
        <v>449</v>
      </c>
      <c r="D350" s="474"/>
      <c r="E350" s="475">
        <f t="shared" si="260"/>
        <v>1669.92</v>
      </c>
      <c r="F350" s="476">
        <v>1435.97</v>
      </c>
      <c r="G350" s="476"/>
      <c r="H350" s="476"/>
      <c r="I350" s="476"/>
      <c r="J350" s="476">
        <v>82.89</v>
      </c>
      <c r="K350" s="476">
        <v>6.81</v>
      </c>
      <c r="L350" s="476">
        <v>5.45</v>
      </c>
      <c r="M350" s="476"/>
      <c r="N350" s="476"/>
      <c r="O350" s="476"/>
      <c r="P350" s="476"/>
      <c r="Q350" s="476"/>
      <c r="R350" s="458">
        <f t="shared" si="261"/>
        <v>1531.12</v>
      </c>
      <c r="S350" s="476"/>
      <c r="T350" s="476"/>
      <c r="U350" s="458">
        <f t="shared" si="262"/>
        <v>0</v>
      </c>
      <c r="V350" s="476"/>
      <c r="W350" s="476"/>
      <c r="X350" s="476"/>
      <c r="Y350" s="476"/>
      <c r="Z350" s="476"/>
      <c r="AA350" s="476"/>
      <c r="AB350" s="476"/>
      <c r="AC350" s="476">
        <v>138.8</v>
      </c>
      <c r="AD350" s="476"/>
      <c r="AE350" s="476"/>
      <c r="AF350" s="476"/>
      <c r="AG350" s="476"/>
      <c r="AH350" s="476"/>
      <c r="AI350" s="476"/>
      <c r="AJ350" s="458">
        <f t="shared" si="263"/>
        <v>138.8</v>
      </c>
      <c r="AK350" s="476"/>
      <c r="AL350" s="476"/>
      <c r="AM350" s="499">
        <f t="shared" si="264"/>
        <v>1669.92</v>
      </c>
      <c r="AN350" s="470"/>
      <c r="AO350" s="470"/>
      <c r="AP350" s="470"/>
      <c r="AQ350" s="72">
        <f t="shared" si="265"/>
        <v>1669.92</v>
      </c>
    </row>
    <row r="351" s="448" customFormat="1" ht="14" customHeight="1" spans="1:43">
      <c r="A351" s="500"/>
      <c r="B351" s="470"/>
      <c r="C351" s="477" t="s">
        <v>450</v>
      </c>
      <c r="D351" s="474"/>
      <c r="E351" s="475">
        <f t="shared" si="260"/>
        <v>0</v>
      </c>
      <c r="F351" s="476"/>
      <c r="G351" s="476"/>
      <c r="H351" s="476"/>
      <c r="I351" s="476"/>
      <c r="J351" s="476"/>
      <c r="K351" s="476"/>
      <c r="L351" s="476"/>
      <c r="M351" s="476"/>
      <c r="N351" s="476"/>
      <c r="O351" s="476"/>
      <c r="P351" s="476"/>
      <c r="Q351" s="476"/>
      <c r="R351" s="458">
        <f t="shared" si="261"/>
        <v>0</v>
      </c>
      <c r="S351" s="476"/>
      <c r="T351" s="476"/>
      <c r="U351" s="458">
        <f t="shared" si="262"/>
        <v>0</v>
      </c>
      <c r="V351" s="476"/>
      <c r="W351" s="476"/>
      <c r="X351" s="476"/>
      <c r="Y351" s="476"/>
      <c r="Z351" s="476"/>
      <c r="AA351" s="476"/>
      <c r="AB351" s="476"/>
      <c r="AC351" s="476"/>
      <c r="AD351" s="476"/>
      <c r="AE351" s="476"/>
      <c r="AF351" s="476"/>
      <c r="AG351" s="476"/>
      <c r="AH351" s="476"/>
      <c r="AI351" s="476"/>
      <c r="AJ351" s="458">
        <f t="shared" si="263"/>
        <v>0</v>
      </c>
      <c r="AK351" s="476"/>
      <c r="AL351" s="476"/>
      <c r="AM351" s="499">
        <f t="shared" si="264"/>
        <v>0</v>
      </c>
      <c r="AN351" s="470"/>
      <c r="AO351" s="470"/>
      <c r="AP351" s="470"/>
      <c r="AQ351" s="72">
        <f t="shared" si="265"/>
        <v>0</v>
      </c>
    </row>
    <row r="352" s="448" customFormat="1" ht="14" customHeight="1" spans="1:43">
      <c r="A352" s="500"/>
      <c r="B352" s="470"/>
      <c r="C352" s="477" t="s">
        <v>451</v>
      </c>
      <c r="D352" s="474"/>
      <c r="E352" s="475">
        <f t="shared" si="260"/>
        <v>0</v>
      </c>
      <c r="F352" s="476"/>
      <c r="G352" s="476"/>
      <c r="H352" s="476"/>
      <c r="I352" s="476"/>
      <c r="J352" s="476"/>
      <c r="K352" s="476"/>
      <c r="L352" s="476"/>
      <c r="M352" s="476"/>
      <c r="N352" s="476"/>
      <c r="O352" s="476"/>
      <c r="P352" s="476"/>
      <c r="Q352" s="476"/>
      <c r="R352" s="458">
        <f t="shared" si="261"/>
        <v>0</v>
      </c>
      <c r="S352" s="476"/>
      <c r="T352" s="476"/>
      <c r="U352" s="458">
        <f t="shared" si="262"/>
        <v>0</v>
      </c>
      <c r="V352" s="476"/>
      <c r="W352" s="476"/>
      <c r="X352" s="476"/>
      <c r="Y352" s="476"/>
      <c r="Z352" s="476"/>
      <c r="AA352" s="476"/>
      <c r="AB352" s="476"/>
      <c r="AC352" s="476"/>
      <c r="AD352" s="476"/>
      <c r="AE352" s="476"/>
      <c r="AF352" s="476"/>
      <c r="AG352" s="476"/>
      <c r="AH352" s="476"/>
      <c r="AI352" s="476"/>
      <c r="AJ352" s="458">
        <f t="shared" si="263"/>
        <v>0</v>
      </c>
      <c r="AK352" s="476"/>
      <c r="AL352" s="476"/>
      <c r="AM352" s="499">
        <f t="shared" si="264"/>
        <v>0</v>
      </c>
      <c r="AN352" s="470">
        <v>1091</v>
      </c>
      <c r="AO352" s="470"/>
      <c r="AP352" s="470">
        <v>22</v>
      </c>
      <c r="AQ352" s="72">
        <f t="shared" si="265"/>
        <v>1113</v>
      </c>
    </row>
    <row r="353" s="448" customFormat="1" ht="14" customHeight="1" spans="1:43">
      <c r="A353" s="500"/>
      <c r="B353" s="470"/>
      <c r="C353" s="471" t="s">
        <v>452</v>
      </c>
      <c r="D353" s="474">
        <f t="shared" ref="D353:AQ353" si="266">SUM(D354:D358)</f>
        <v>0</v>
      </c>
      <c r="E353" s="474">
        <f t="shared" si="266"/>
        <v>27</v>
      </c>
      <c r="F353" s="474">
        <f t="shared" si="266"/>
        <v>0</v>
      </c>
      <c r="G353" s="474">
        <f t="shared" si="266"/>
        <v>0</v>
      </c>
      <c r="H353" s="474">
        <f t="shared" si="266"/>
        <v>0</v>
      </c>
      <c r="I353" s="474">
        <f t="shared" si="266"/>
        <v>0</v>
      </c>
      <c r="J353" s="474">
        <f t="shared" si="266"/>
        <v>0</v>
      </c>
      <c r="K353" s="474">
        <f t="shared" si="266"/>
        <v>0</v>
      </c>
      <c r="L353" s="474">
        <f t="shared" si="266"/>
        <v>0</v>
      </c>
      <c r="M353" s="474">
        <f t="shared" si="266"/>
        <v>0</v>
      </c>
      <c r="N353" s="474">
        <f t="shared" si="266"/>
        <v>0</v>
      </c>
      <c r="O353" s="474">
        <f t="shared" si="266"/>
        <v>0</v>
      </c>
      <c r="P353" s="474">
        <f t="shared" si="266"/>
        <v>0</v>
      </c>
      <c r="Q353" s="474">
        <f t="shared" si="266"/>
        <v>0</v>
      </c>
      <c r="R353" s="474">
        <f t="shared" si="266"/>
        <v>0</v>
      </c>
      <c r="S353" s="474">
        <f t="shared" si="266"/>
        <v>0</v>
      </c>
      <c r="T353" s="474">
        <f t="shared" si="266"/>
        <v>0</v>
      </c>
      <c r="U353" s="474">
        <f t="shared" si="266"/>
        <v>0</v>
      </c>
      <c r="V353" s="474">
        <f t="shared" si="266"/>
        <v>0</v>
      </c>
      <c r="W353" s="474">
        <f t="shared" si="266"/>
        <v>0</v>
      </c>
      <c r="X353" s="474">
        <f t="shared" si="266"/>
        <v>0</v>
      </c>
      <c r="Y353" s="474">
        <f t="shared" si="266"/>
        <v>27</v>
      </c>
      <c r="Z353" s="474">
        <f t="shared" si="266"/>
        <v>0</v>
      </c>
      <c r="AA353" s="474">
        <f t="shared" si="266"/>
        <v>0</v>
      </c>
      <c r="AB353" s="474">
        <f t="shared" si="266"/>
        <v>0</v>
      </c>
      <c r="AC353" s="474">
        <f t="shared" si="266"/>
        <v>0</v>
      </c>
      <c r="AD353" s="474">
        <f t="shared" si="266"/>
        <v>0</v>
      </c>
      <c r="AE353" s="474">
        <f t="shared" si="266"/>
        <v>0</v>
      </c>
      <c r="AF353" s="474">
        <f t="shared" si="266"/>
        <v>0</v>
      </c>
      <c r="AG353" s="474">
        <f t="shared" si="266"/>
        <v>0</v>
      </c>
      <c r="AH353" s="474">
        <f t="shared" si="266"/>
        <v>0</v>
      </c>
      <c r="AI353" s="474">
        <f t="shared" si="266"/>
        <v>0</v>
      </c>
      <c r="AJ353" s="474">
        <f t="shared" si="266"/>
        <v>27</v>
      </c>
      <c r="AK353" s="474">
        <f t="shared" si="266"/>
        <v>0</v>
      </c>
      <c r="AL353" s="474">
        <f t="shared" si="266"/>
        <v>0</v>
      </c>
      <c r="AM353" s="498">
        <f t="shared" si="266"/>
        <v>27</v>
      </c>
      <c r="AN353" s="474">
        <f t="shared" si="266"/>
        <v>0</v>
      </c>
      <c r="AO353" s="474">
        <f t="shared" si="266"/>
        <v>0</v>
      </c>
      <c r="AP353" s="474">
        <f t="shared" si="266"/>
        <v>0</v>
      </c>
      <c r="AQ353" s="474">
        <f t="shared" si="266"/>
        <v>27</v>
      </c>
    </row>
    <row r="354" s="448" customFormat="1" ht="14" customHeight="1" spans="1:43">
      <c r="A354" s="500"/>
      <c r="B354" s="470"/>
      <c r="C354" s="473" t="s">
        <v>453</v>
      </c>
      <c r="D354" s="474"/>
      <c r="E354" s="475">
        <f t="shared" ref="E354:E358" si="267">R354+U354+V354+AJ354+AL354</f>
        <v>0</v>
      </c>
      <c r="F354" s="476"/>
      <c r="G354" s="476"/>
      <c r="H354" s="476"/>
      <c r="I354" s="476"/>
      <c r="J354" s="476"/>
      <c r="K354" s="476"/>
      <c r="L354" s="476"/>
      <c r="M354" s="476"/>
      <c r="N354" s="476"/>
      <c r="O354" s="476"/>
      <c r="P354" s="476"/>
      <c r="Q354" s="476"/>
      <c r="R354" s="458">
        <f t="shared" ref="R354:R358" si="268">SUM(F354:Q354)</f>
        <v>0</v>
      </c>
      <c r="S354" s="476"/>
      <c r="T354" s="476"/>
      <c r="U354" s="458">
        <f t="shared" ref="U354:U358" si="269">SUM(S354:T354)</f>
        <v>0</v>
      </c>
      <c r="V354" s="476"/>
      <c r="W354" s="476"/>
      <c r="X354" s="476"/>
      <c r="Y354" s="476"/>
      <c r="Z354" s="476"/>
      <c r="AA354" s="476"/>
      <c r="AB354" s="476"/>
      <c r="AC354" s="476"/>
      <c r="AD354" s="476"/>
      <c r="AE354" s="476"/>
      <c r="AF354" s="476"/>
      <c r="AG354" s="476"/>
      <c r="AH354" s="476"/>
      <c r="AI354" s="476"/>
      <c r="AJ354" s="458">
        <f t="shared" ref="AJ354:AJ358" si="270">SUM(W354:AI354)</f>
        <v>0</v>
      </c>
      <c r="AK354" s="476"/>
      <c r="AL354" s="476"/>
      <c r="AM354" s="499">
        <f t="shared" ref="AM354:AM358" si="271">R354+U354+V354+AJ354+AL354</f>
        <v>0</v>
      </c>
      <c r="AN354" s="470"/>
      <c r="AO354" s="470"/>
      <c r="AP354" s="470"/>
      <c r="AQ354" s="72">
        <f t="shared" ref="AQ354:AQ358" si="272">AM354+AN354+AO354+AP354</f>
        <v>0</v>
      </c>
    </row>
    <row r="355" s="448" customFormat="1" ht="14" customHeight="1" spans="1:43">
      <c r="A355" s="500"/>
      <c r="B355" s="470"/>
      <c r="C355" s="473" t="s">
        <v>454</v>
      </c>
      <c r="D355" s="474"/>
      <c r="E355" s="475">
        <f t="shared" si="267"/>
        <v>0</v>
      </c>
      <c r="F355" s="476"/>
      <c r="G355" s="476"/>
      <c r="H355" s="476"/>
      <c r="I355" s="476"/>
      <c r="J355" s="476"/>
      <c r="K355" s="476"/>
      <c r="L355" s="476"/>
      <c r="M355" s="476"/>
      <c r="N355" s="476"/>
      <c r="O355" s="476"/>
      <c r="P355" s="476"/>
      <c r="Q355" s="476"/>
      <c r="R355" s="458">
        <f t="shared" si="268"/>
        <v>0</v>
      </c>
      <c r="S355" s="476"/>
      <c r="T355" s="476"/>
      <c r="U355" s="458">
        <f t="shared" si="269"/>
        <v>0</v>
      </c>
      <c r="V355" s="476"/>
      <c r="W355" s="476"/>
      <c r="X355" s="476"/>
      <c r="Y355" s="476"/>
      <c r="Z355" s="476"/>
      <c r="AA355" s="476"/>
      <c r="AB355" s="476"/>
      <c r="AC355" s="476"/>
      <c r="AD355" s="476"/>
      <c r="AE355" s="476"/>
      <c r="AF355" s="476"/>
      <c r="AG355" s="476"/>
      <c r="AH355" s="476"/>
      <c r="AI355" s="476"/>
      <c r="AJ355" s="458">
        <f t="shared" si="270"/>
        <v>0</v>
      </c>
      <c r="AK355" s="476"/>
      <c r="AL355" s="476"/>
      <c r="AM355" s="499">
        <f t="shared" si="271"/>
        <v>0</v>
      </c>
      <c r="AN355" s="470"/>
      <c r="AO355" s="470"/>
      <c r="AP355" s="470"/>
      <c r="AQ355" s="72">
        <f t="shared" si="272"/>
        <v>0</v>
      </c>
    </row>
    <row r="356" s="448" customFormat="1" ht="14" customHeight="1" spans="1:43">
      <c r="A356" s="500"/>
      <c r="B356" s="470"/>
      <c r="C356" s="473" t="s">
        <v>455</v>
      </c>
      <c r="D356" s="474"/>
      <c r="E356" s="475">
        <f t="shared" si="267"/>
        <v>0</v>
      </c>
      <c r="F356" s="476"/>
      <c r="G356" s="476"/>
      <c r="H356" s="476"/>
      <c r="I356" s="476"/>
      <c r="J356" s="476"/>
      <c r="K356" s="476"/>
      <c r="L356" s="476"/>
      <c r="M356" s="476"/>
      <c r="N356" s="476"/>
      <c r="O356" s="476"/>
      <c r="P356" s="476"/>
      <c r="Q356" s="476"/>
      <c r="R356" s="458">
        <f t="shared" si="268"/>
        <v>0</v>
      </c>
      <c r="S356" s="476"/>
      <c r="T356" s="476"/>
      <c r="U356" s="458">
        <f t="shared" si="269"/>
        <v>0</v>
      </c>
      <c r="V356" s="476"/>
      <c r="W356" s="476"/>
      <c r="X356" s="476"/>
      <c r="Y356" s="476"/>
      <c r="Z356" s="476"/>
      <c r="AA356" s="476"/>
      <c r="AB356" s="476"/>
      <c r="AC356" s="476"/>
      <c r="AD356" s="476"/>
      <c r="AE356" s="476"/>
      <c r="AF356" s="476"/>
      <c r="AG356" s="476"/>
      <c r="AH356" s="476"/>
      <c r="AI356" s="476"/>
      <c r="AJ356" s="458">
        <f t="shared" si="270"/>
        <v>0</v>
      </c>
      <c r="AK356" s="476"/>
      <c r="AL356" s="476"/>
      <c r="AM356" s="499">
        <f t="shared" si="271"/>
        <v>0</v>
      </c>
      <c r="AN356" s="470"/>
      <c r="AO356" s="470"/>
      <c r="AP356" s="470"/>
      <c r="AQ356" s="72">
        <f t="shared" si="272"/>
        <v>0</v>
      </c>
    </row>
    <row r="357" s="448" customFormat="1" ht="14" customHeight="1" spans="1:43">
      <c r="A357" s="500"/>
      <c r="B357" s="470"/>
      <c r="C357" s="477" t="s">
        <v>456</v>
      </c>
      <c r="D357" s="474"/>
      <c r="E357" s="475">
        <f t="shared" si="267"/>
        <v>0</v>
      </c>
      <c r="F357" s="476"/>
      <c r="G357" s="476"/>
      <c r="H357" s="476"/>
      <c r="I357" s="476"/>
      <c r="J357" s="476"/>
      <c r="K357" s="476"/>
      <c r="L357" s="476"/>
      <c r="M357" s="476"/>
      <c r="N357" s="476"/>
      <c r="O357" s="476"/>
      <c r="P357" s="476"/>
      <c r="Q357" s="476"/>
      <c r="R357" s="458">
        <f t="shared" si="268"/>
        <v>0</v>
      </c>
      <c r="S357" s="476"/>
      <c r="T357" s="476"/>
      <c r="U357" s="458">
        <f t="shared" si="269"/>
        <v>0</v>
      </c>
      <c r="V357" s="476"/>
      <c r="W357" s="476"/>
      <c r="X357" s="476"/>
      <c r="Y357" s="476"/>
      <c r="Z357" s="476"/>
      <c r="AA357" s="476"/>
      <c r="AB357" s="476"/>
      <c r="AC357" s="476"/>
      <c r="AD357" s="476"/>
      <c r="AE357" s="476"/>
      <c r="AF357" s="476"/>
      <c r="AG357" s="476"/>
      <c r="AH357" s="476"/>
      <c r="AI357" s="476"/>
      <c r="AJ357" s="458">
        <f t="shared" si="270"/>
        <v>0</v>
      </c>
      <c r="AK357" s="476"/>
      <c r="AL357" s="476"/>
      <c r="AM357" s="499">
        <f t="shared" si="271"/>
        <v>0</v>
      </c>
      <c r="AN357" s="470"/>
      <c r="AO357" s="470"/>
      <c r="AP357" s="470"/>
      <c r="AQ357" s="72">
        <f t="shared" si="272"/>
        <v>0</v>
      </c>
    </row>
    <row r="358" s="448" customFormat="1" ht="14" customHeight="1" spans="1:43">
      <c r="A358" s="500"/>
      <c r="B358" s="470"/>
      <c r="C358" s="477" t="s">
        <v>457</v>
      </c>
      <c r="D358" s="474"/>
      <c r="E358" s="475">
        <f t="shared" si="267"/>
        <v>27</v>
      </c>
      <c r="F358" s="476"/>
      <c r="G358" s="476"/>
      <c r="H358" s="476"/>
      <c r="I358" s="476"/>
      <c r="J358" s="476"/>
      <c r="K358" s="476"/>
      <c r="L358" s="476"/>
      <c r="M358" s="476"/>
      <c r="N358" s="476"/>
      <c r="O358" s="476"/>
      <c r="P358" s="476"/>
      <c r="Q358" s="476"/>
      <c r="R358" s="458">
        <f t="shared" si="268"/>
        <v>0</v>
      </c>
      <c r="S358" s="476"/>
      <c r="T358" s="476"/>
      <c r="U358" s="458">
        <f t="shared" si="269"/>
        <v>0</v>
      </c>
      <c r="V358" s="476"/>
      <c r="W358" s="476"/>
      <c r="X358" s="476"/>
      <c r="Y358" s="476">
        <v>27</v>
      </c>
      <c r="Z358" s="476"/>
      <c r="AA358" s="476"/>
      <c r="AB358" s="476"/>
      <c r="AC358" s="476"/>
      <c r="AD358" s="476"/>
      <c r="AE358" s="476"/>
      <c r="AF358" s="476"/>
      <c r="AG358" s="476"/>
      <c r="AH358" s="476"/>
      <c r="AI358" s="476"/>
      <c r="AJ358" s="458">
        <f t="shared" si="270"/>
        <v>27</v>
      </c>
      <c r="AK358" s="476"/>
      <c r="AL358" s="476"/>
      <c r="AM358" s="499">
        <f t="shared" si="271"/>
        <v>27</v>
      </c>
      <c r="AN358" s="470"/>
      <c r="AO358" s="470"/>
      <c r="AP358" s="470"/>
      <c r="AQ358" s="72">
        <f t="shared" si="272"/>
        <v>27</v>
      </c>
    </row>
    <row r="359" s="448" customFormat="1" ht="14" customHeight="1" spans="1:43">
      <c r="A359" s="500"/>
      <c r="B359" s="470"/>
      <c r="C359" s="477" t="s">
        <v>458</v>
      </c>
      <c r="D359" s="474">
        <f t="shared" ref="D359:AQ359" si="273">SUM(D360:D362)</f>
        <v>0</v>
      </c>
      <c r="E359" s="474">
        <f t="shared" si="273"/>
        <v>385.44</v>
      </c>
      <c r="F359" s="474">
        <f t="shared" si="273"/>
        <v>361.13</v>
      </c>
      <c r="G359" s="474">
        <f t="shared" si="273"/>
        <v>0</v>
      </c>
      <c r="H359" s="474">
        <f t="shared" si="273"/>
        <v>0</v>
      </c>
      <c r="I359" s="474">
        <f t="shared" si="273"/>
        <v>0</v>
      </c>
      <c r="J359" s="474">
        <f t="shared" si="273"/>
        <v>21.16</v>
      </c>
      <c r="K359" s="474">
        <f t="shared" si="273"/>
        <v>1.75</v>
      </c>
      <c r="L359" s="474">
        <f t="shared" si="273"/>
        <v>1.4</v>
      </c>
      <c r="M359" s="474">
        <f t="shared" si="273"/>
        <v>0</v>
      </c>
      <c r="N359" s="474">
        <f t="shared" si="273"/>
        <v>0</v>
      </c>
      <c r="O359" s="474">
        <f t="shared" si="273"/>
        <v>0</v>
      </c>
      <c r="P359" s="474">
        <f t="shared" si="273"/>
        <v>0</v>
      </c>
      <c r="Q359" s="474">
        <f t="shared" si="273"/>
        <v>0</v>
      </c>
      <c r="R359" s="474">
        <f t="shared" si="273"/>
        <v>385.44</v>
      </c>
      <c r="S359" s="474">
        <f t="shared" si="273"/>
        <v>0</v>
      </c>
      <c r="T359" s="474">
        <f t="shared" si="273"/>
        <v>0</v>
      </c>
      <c r="U359" s="474">
        <f t="shared" si="273"/>
        <v>0</v>
      </c>
      <c r="V359" s="474">
        <f t="shared" si="273"/>
        <v>0</v>
      </c>
      <c r="W359" s="474">
        <f t="shared" si="273"/>
        <v>0</v>
      </c>
      <c r="X359" s="474">
        <f t="shared" si="273"/>
        <v>0</v>
      </c>
      <c r="Y359" s="474">
        <f t="shared" si="273"/>
        <v>0</v>
      </c>
      <c r="Z359" s="474">
        <f t="shared" si="273"/>
        <v>0</v>
      </c>
      <c r="AA359" s="474">
        <f t="shared" si="273"/>
        <v>0</v>
      </c>
      <c r="AB359" s="474">
        <f t="shared" si="273"/>
        <v>0</v>
      </c>
      <c r="AC359" s="474">
        <f t="shared" si="273"/>
        <v>0</v>
      </c>
      <c r="AD359" s="474">
        <f t="shared" si="273"/>
        <v>0</v>
      </c>
      <c r="AE359" s="474">
        <f t="shared" si="273"/>
        <v>0</v>
      </c>
      <c r="AF359" s="474">
        <f t="shared" si="273"/>
        <v>0</v>
      </c>
      <c r="AG359" s="474">
        <f t="shared" si="273"/>
        <v>0</v>
      </c>
      <c r="AH359" s="474">
        <f t="shared" si="273"/>
        <v>0</v>
      </c>
      <c r="AI359" s="474">
        <f t="shared" si="273"/>
        <v>0</v>
      </c>
      <c r="AJ359" s="474">
        <f t="shared" si="273"/>
        <v>0</v>
      </c>
      <c r="AK359" s="474">
        <f t="shared" si="273"/>
        <v>0</v>
      </c>
      <c r="AL359" s="474">
        <f t="shared" si="273"/>
        <v>0</v>
      </c>
      <c r="AM359" s="498">
        <f t="shared" si="273"/>
        <v>385.44</v>
      </c>
      <c r="AN359" s="474">
        <f t="shared" si="273"/>
        <v>0</v>
      </c>
      <c r="AO359" s="474">
        <f t="shared" si="273"/>
        <v>0</v>
      </c>
      <c r="AP359" s="474">
        <f t="shared" si="273"/>
        <v>0</v>
      </c>
      <c r="AQ359" s="474">
        <f t="shared" si="273"/>
        <v>385.44</v>
      </c>
    </row>
    <row r="360" s="448" customFormat="1" ht="14" customHeight="1" spans="1:43">
      <c r="A360" s="500"/>
      <c r="B360" s="470"/>
      <c r="C360" s="473" t="s">
        <v>459</v>
      </c>
      <c r="D360" s="474"/>
      <c r="E360" s="475">
        <f t="shared" ref="E360:E362" si="274">R360+U360+V360+AJ360+AL360</f>
        <v>385.44</v>
      </c>
      <c r="F360" s="476">
        <v>361.13</v>
      </c>
      <c r="G360" s="476"/>
      <c r="H360" s="476"/>
      <c r="I360" s="476"/>
      <c r="J360" s="476">
        <v>21.16</v>
      </c>
      <c r="K360" s="476">
        <v>1.75</v>
      </c>
      <c r="L360" s="476">
        <v>1.4</v>
      </c>
      <c r="M360" s="476"/>
      <c r="N360" s="476"/>
      <c r="O360" s="476"/>
      <c r="P360" s="476"/>
      <c r="Q360" s="476"/>
      <c r="R360" s="458">
        <f t="shared" ref="R360:R362" si="275">SUM(F360:Q360)</f>
        <v>385.44</v>
      </c>
      <c r="S360" s="476"/>
      <c r="T360" s="476"/>
      <c r="U360" s="458">
        <f t="shared" ref="U360:U362" si="276">SUM(S360:T360)</f>
        <v>0</v>
      </c>
      <c r="V360" s="476"/>
      <c r="W360" s="476"/>
      <c r="X360" s="476"/>
      <c r="Y360" s="476"/>
      <c r="Z360" s="476"/>
      <c r="AA360" s="476"/>
      <c r="AB360" s="476"/>
      <c r="AC360" s="476"/>
      <c r="AD360" s="476"/>
      <c r="AE360" s="476"/>
      <c r="AF360" s="476"/>
      <c r="AG360" s="476"/>
      <c r="AH360" s="476"/>
      <c r="AI360" s="476"/>
      <c r="AJ360" s="458">
        <f t="shared" ref="AJ360:AJ362" si="277">SUM(W360:AI360)</f>
        <v>0</v>
      </c>
      <c r="AK360" s="476"/>
      <c r="AL360" s="476"/>
      <c r="AM360" s="499">
        <f t="shared" ref="AM360:AM362" si="278">R360+U360+V360+AJ360+AL360</f>
        <v>385.44</v>
      </c>
      <c r="AN360" s="470"/>
      <c r="AO360" s="470"/>
      <c r="AP360" s="470"/>
      <c r="AQ360" s="72">
        <f t="shared" ref="AQ360:AQ362" si="279">AM360+AN360+AO360+AP360</f>
        <v>385.44</v>
      </c>
    </row>
    <row r="361" s="448" customFormat="1" ht="14" customHeight="1" spans="1:43">
      <c r="A361" s="500"/>
      <c r="B361" s="470"/>
      <c r="C361" s="473" t="s">
        <v>460</v>
      </c>
      <c r="D361" s="474"/>
      <c r="E361" s="475">
        <f t="shared" si="274"/>
        <v>0</v>
      </c>
      <c r="F361" s="476"/>
      <c r="G361" s="476"/>
      <c r="H361" s="476"/>
      <c r="I361" s="476"/>
      <c r="J361" s="476"/>
      <c r="K361" s="476"/>
      <c r="L361" s="476"/>
      <c r="M361" s="476"/>
      <c r="N361" s="476"/>
      <c r="O361" s="476"/>
      <c r="P361" s="476"/>
      <c r="Q361" s="476"/>
      <c r="R361" s="458">
        <f t="shared" si="275"/>
        <v>0</v>
      </c>
      <c r="S361" s="476"/>
      <c r="T361" s="476"/>
      <c r="U361" s="458">
        <f t="shared" si="276"/>
        <v>0</v>
      </c>
      <c r="V361" s="476"/>
      <c r="W361" s="476"/>
      <c r="X361" s="476"/>
      <c r="Y361" s="476"/>
      <c r="Z361" s="476"/>
      <c r="AA361" s="476"/>
      <c r="AB361" s="476"/>
      <c r="AC361" s="476"/>
      <c r="AD361" s="476"/>
      <c r="AE361" s="476"/>
      <c r="AF361" s="476"/>
      <c r="AG361" s="476"/>
      <c r="AH361" s="476"/>
      <c r="AI361" s="476"/>
      <c r="AJ361" s="458">
        <f t="shared" si="277"/>
        <v>0</v>
      </c>
      <c r="AK361" s="476"/>
      <c r="AL361" s="476"/>
      <c r="AM361" s="499">
        <f t="shared" si="278"/>
        <v>0</v>
      </c>
      <c r="AN361" s="470"/>
      <c r="AO361" s="470"/>
      <c r="AP361" s="470"/>
      <c r="AQ361" s="72">
        <f t="shared" si="279"/>
        <v>0</v>
      </c>
    </row>
    <row r="362" s="448" customFormat="1" ht="14" customHeight="1" spans="1:43">
      <c r="A362" s="500"/>
      <c r="B362" s="470"/>
      <c r="C362" s="473" t="s">
        <v>461</v>
      </c>
      <c r="D362" s="474"/>
      <c r="E362" s="475">
        <f t="shared" si="274"/>
        <v>0</v>
      </c>
      <c r="F362" s="476"/>
      <c r="G362" s="476"/>
      <c r="H362" s="476"/>
      <c r="I362" s="476"/>
      <c r="J362" s="476"/>
      <c r="K362" s="476"/>
      <c r="L362" s="476"/>
      <c r="M362" s="476"/>
      <c r="N362" s="476"/>
      <c r="O362" s="476"/>
      <c r="P362" s="476"/>
      <c r="Q362" s="476"/>
      <c r="R362" s="458">
        <f t="shared" si="275"/>
        <v>0</v>
      </c>
      <c r="S362" s="476"/>
      <c r="T362" s="476"/>
      <c r="U362" s="458">
        <f t="shared" si="276"/>
        <v>0</v>
      </c>
      <c r="V362" s="476"/>
      <c r="W362" s="476"/>
      <c r="X362" s="476"/>
      <c r="Y362" s="476"/>
      <c r="Z362" s="476"/>
      <c r="AA362" s="476"/>
      <c r="AB362" s="476"/>
      <c r="AC362" s="476"/>
      <c r="AD362" s="476"/>
      <c r="AE362" s="476"/>
      <c r="AF362" s="476"/>
      <c r="AG362" s="476"/>
      <c r="AH362" s="476"/>
      <c r="AI362" s="476"/>
      <c r="AJ362" s="458">
        <f t="shared" si="277"/>
        <v>0</v>
      </c>
      <c r="AK362" s="476"/>
      <c r="AL362" s="476"/>
      <c r="AM362" s="499">
        <f t="shared" si="278"/>
        <v>0</v>
      </c>
      <c r="AN362" s="470"/>
      <c r="AO362" s="470"/>
      <c r="AP362" s="470"/>
      <c r="AQ362" s="72">
        <f t="shared" si="279"/>
        <v>0</v>
      </c>
    </row>
    <row r="363" s="448" customFormat="1" ht="14" customHeight="1" spans="1:43">
      <c r="A363" s="500"/>
      <c r="B363" s="470"/>
      <c r="C363" s="477" t="s">
        <v>462</v>
      </c>
      <c r="D363" s="474">
        <f t="shared" ref="D363:AQ363" si="280">SUM(D364:D366)</f>
        <v>0</v>
      </c>
      <c r="E363" s="474">
        <f t="shared" si="280"/>
        <v>0</v>
      </c>
      <c r="F363" s="474">
        <f t="shared" si="280"/>
        <v>0</v>
      </c>
      <c r="G363" s="474">
        <f t="shared" si="280"/>
        <v>0</v>
      </c>
      <c r="H363" s="474">
        <f t="shared" si="280"/>
        <v>0</v>
      </c>
      <c r="I363" s="474">
        <f t="shared" si="280"/>
        <v>0</v>
      </c>
      <c r="J363" s="474">
        <f t="shared" si="280"/>
        <v>0</v>
      </c>
      <c r="K363" s="474">
        <f t="shared" si="280"/>
        <v>0</v>
      </c>
      <c r="L363" s="474">
        <f t="shared" si="280"/>
        <v>0</v>
      </c>
      <c r="M363" s="474">
        <f t="shared" si="280"/>
        <v>0</v>
      </c>
      <c r="N363" s="474">
        <f t="shared" si="280"/>
        <v>0</v>
      </c>
      <c r="O363" s="474">
        <f t="shared" si="280"/>
        <v>0</v>
      </c>
      <c r="P363" s="474">
        <f t="shared" si="280"/>
        <v>0</v>
      </c>
      <c r="Q363" s="474">
        <f t="shared" si="280"/>
        <v>0</v>
      </c>
      <c r="R363" s="474">
        <f t="shared" si="280"/>
        <v>0</v>
      </c>
      <c r="S363" s="474">
        <f t="shared" si="280"/>
        <v>0</v>
      </c>
      <c r="T363" s="474">
        <f t="shared" si="280"/>
        <v>0</v>
      </c>
      <c r="U363" s="474">
        <f t="shared" si="280"/>
        <v>0</v>
      </c>
      <c r="V363" s="474">
        <f t="shared" si="280"/>
        <v>0</v>
      </c>
      <c r="W363" s="474">
        <f t="shared" si="280"/>
        <v>0</v>
      </c>
      <c r="X363" s="474">
        <f t="shared" si="280"/>
        <v>0</v>
      </c>
      <c r="Y363" s="474">
        <f t="shared" si="280"/>
        <v>0</v>
      </c>
      <c r="Z363" s="474">
        <f t="shared" si="280"/>
        <v>0</v>
      </c>
      <c r="AA363" s="474">
        <f t="shared" si="280"/>
        <v>0</v>
      </c>
      <c r="AB363" s="474">
        <f t="shared" si="280"/>
        <v>0</v>
      </c>
      <c r="AC363" s="474">
        <f t="shared" si="280"/>
        <v>0</v>
      </c>
      <c r="AD363" s="474">
        <f t="shared" si="280"/>
        <v>0</v>
      </c>
      <c r="AE363" s="474">
        <f t="shared" si="280"/>
        <v>0</v>
      </c>
      <c r="AF363" s="474">
        <f t="shared" si="280"/>
        <v>0</v>
      </c>
      <c r="AG363" s="474">
        <f t="shared" si="280"/>
        <v>0</v>
      </c>
      <c r="AH363" s="474">
        <f t="shared" si="280"/>
        <v>0</v>
      </c>
      <c r="AI363" s="474">
        <f t="shared" si="280"/>
        <v>0</v>
      </c>
      <c r="AJ363" s="474">
        <f t="shared" si="280"/>
        <v>0</v>
      </c>
      <c r="AK363" s="474">
        <f t="shared" si="280"/>
        <v>0</v>
      </c>
      <c r="AL363" s="474">
        <f t="shared" si="280"/>
        <v>0</v>
      </c>
      <c r="AM363" s="498">
        <f t="shared" si="280"/>
        <v>0</v>
      </c>
      <c r="AN363" s="474">
        <f t="shared" si="280"/>
        <v>0</v>
      </c>
      <c r="AO363" s="474">
        <f t="shared" si="280"/>
        <v>0</v>
      </c>
      <c r="AP363" s="474">
        <f t="shared" si="280"/>
        <v>0</v>
      </c>
      <c r="AQ363" s="474">
        <f t="shared" si="280"/>
        <v>0</v>
      </c>
    </row>
    <row r="364" s="448" customFormat="1" ht="14" customHeight="1" spans="1:43">
      <c r="A364" s="500"/>
      <c r="B364" s="470"/>
      <c r="C364" s="477" t="s">
        <v>463</v>
      </c>
      <c r="D364" s="474"/>
      <c r="E364" s="475">
        <f t="shared" ref="E364:E366" si="281">R364+U364+V364+AJ364+AL364</f>
        <v>0</v>
      </c>
      <c r="F364" s="476"/>
      <c r="G364" s="476"/>
      <c r="H364" s="476"/>
      <c r="I364" s="476"/>
      <c r="J364" s="476"/>
      <c r="K364" s="476"/>
      <c r="L364" s="476"/>
      <c r="M364" s="476"/>
      <c r="N364" s="476"/>
      <c r="O364" s="476"/>
      <c r="P364" s="476"/>
      <c r="Q364" s="476"/>
      <c r="R364" s="458">
        <f t="shared" ref="R364:R366" si="282">SUM(F364:Q364)</f>
        <v>0</v>
      </c>
      <c r="S364" s="476"/>
      <c r="T364" s="476"/>
      <c r="U364" s="458">
        <f t="shared" ref="U364:U366" si="283">SUM(S364:T364)</f>
        <v>0</v>
      </c>
      <c r="V364" s="476"/>
      <c r="W364" s="476"/>
      <c r="X364" s="476"/>
      <c r="Y364" s="476"/>
      <c r="Z364" s="476"/>
      <c r="AA364" s="476"/>
      <c r="AB364" s="476"/>
      <c r="AC364" s="476"/>
      <c r="AD364" s="476"/>
      <c r="AE364" s="476"/>
      <c r="AF364" s="476"/>
      <c r="AG364" s="476"/>
      <c r="AH364" s="476"/>
      <c r="AI364" s="476"/>
      <c r="AJ364" s="458">
        <f t="shared" ref="AJ364:AJ366" si="284">SUM(W364:AI364)</f>
        <v>0</v>
      </c>
      <c r="AK364" s="476"/>
      <c r="AL364" s="476"/>
      <c r="AM364" s="499">
        <f t="shared" ref="AM364:AM366" si="285">R364+U364+V364+AJ364+AL364</f>
        <v>0</v>
      </c>
      <c r="AN364" s="470"/>
      <c r="AO364" s="470"/>
      <c r="AP364" s="470"/>
      <c r="AQ364" s="72">
        <f t="shared" ref="AQ364:AQ366" si="286">AM364+AN364+AO364+AP364</f>
        <v>0</v>
      </c>
    </row>
    <row r="365" s="448" customFormat="1" ht="14" customHeight="1" spans="1:43">
      <c r="A365" s="500"/>
      <c r="B365" s="470"/>
      <c r="C365" s="477" t="s">
        <v>464</v>
      </c>
      <c r="D365" s="474"/>
      <c r="E365" s="475">
        <f t="shared" si="281"/>
        <v>0</v>
      </c>
      <c r="F365" s="476"/>
      <c r="G365" s="476"/>
      <c r="H365" s="476"/>
      <c r="I365" s="476"/>
      <c r="J365" s="476"/>
      <c r="K365" s="476"/>
      <c r="L365" s="476"/>
      <c r="M365" s="476"/>
      <c r="N365" s="476"/>
      <c r="O365" s="476"/>
      <c r="P365" s="476"/>
      <c r="Q365" s="476"/>
      <c r="R365" s="458">
        <f t="shared" si="282"/>
        <v>0</v>
      </c>
      <c r="S365" s="476"/>
      <c r="T365" s="476"/>
      <c r="U365" s="458">
        <f t="shared" si="283"/>
        <v>0</v>
      </c>
      <c r="V365" s="476"/>
      <c r="W365" s="476"/>
      <c r="X365" s="476"/>
      <c r="Y365" s="476"/>
      <c r="Z365" s="476"/>
      <c r="AA365" s="476"/>
      <c r="AB365" s="476"/>
      <c r="AC365" s="476"/>
      <c r="AD365" s="476"/>
      <c r="AE365" s="476"/>
      <c r="AF365" s="476"/>
      <c r="AG365" s="476"/>
      <c r="AH365" s="476"/>
      <c r="AI365" s="476"/>
      <c r="AJ365" s="458">
        <f t="shared" si="284"/>
        <v>0</v>
      </c>
      <c r="AK365" s="476"/>
      <c r="AL365" s="476"/>
      <c r="AM365" s="499">
        <f t="shared" si="285"/>
        <v>0</v>
      </c>
      <c r="AN365" s="470"/>
      <c r="AO365" s="470"/>
      <c r="AP365" s="470"/>
      <c r="AQ365" s="72">
        <f t="shared" si="286"/>
        <v>0</v>
      </c>
    </row>
    <row r="366" s="448" customFormat="1" ht="14" customHeight="1" spans="1:43">
      <c r="A366" s="500"/>
      <c r="B366" s="470"/>
      <c r="C366" s="471" t="s">
        <v>465</v>
      </c>
      <c r="D366" s="474"/>
      <c r="E366" s="475">
        <f t="shared" si="281"/>
        <v>0</v>
      </c>
      <c r="F366" s="476"/>
      <c r="G366" s="476"/>
      <c r="H366" s="476"/>
      <c r="I366" s="476"/>
      <c r="J366" s="476"/>
      <c r="K366" s="476"/>
      <c r="L366" s="476"/>
      <c r="M366" s="476"/>
      <c r="N366" s="476"/>
      <c r="O366" s="476"/>
      <c r="P366" s="476"/>
      <c r="Q366" s="476"/>
      <c r="R366" s="458">
        <f t="shared" si="282"/>
        <v>0</v>
      </c>
      <c r="S366" s="476"/>
      <c r="T366" s="476"/>
      <c r="U366" s="458">
        <f t="shared" si="283"/>
        <v>0</v>
      </c>
      <c r="V366" s="476"/>
      <c r="W366" s="476"/>
      <c r="X366" s="476"/>
      <c r="Y366" s="476"/>
      <c r="Z366" s="476"/>
      <c r="AA366" s="476"/>
      <c r="AB366" s="476"/>
      <c r="AC366" s="476"/>
      <c r="AD366" s="476"/>
      <c r="AE366" s="476"/>
      <c r="AF366" s="476"/>
      <c r="AG366" s="476"/>
      <c r="AH366" s="476"/>
      <c r="AI366" s="476"/>
      <c r="AJ366" s="458">
        <f t="shared" si="284"/>
        <v>0</v>
      </c>
      <c r="AK366" s="476"/>
      <c r="AL366" s="476"/>
      <c r="AM366" s="499">
        <f t="shared" si="285"/>
        <v>0</v>
      </c>
      <c r="AN366" s="470"/>
      <c r="AO366" s="470"/>
      <c r="AP366" s="470"/>
      <c r="AQ366" s="72">
        <f t="shared" si="286"/>
        <v>0</v>
      </c>
    </row>
    <row r="367" s="448" customFormat="1" ht="14" customHeight="1" spans="1:43">
      <c r="A367" s="500"/>
      <c r="B367" s="470"/>
      <c r="C367" s="473" t="s">
        <v>466</v>
      </c>
      <c r="D367" s="474">
        <f t="shared" ref="D367:AQ367" si="287">SUM(D368:D370)</f>
        <v>0</v>
      </c>
      <c r="E367" s="474">
        <f t="shared" si="287"/>
        <v>243.56</v>
      </c>
      <c r="F367" s="474">
        <f t="shared" si="287"/>
        <v>200.19</v>
      </c>
      <c r="G367" s="474">
        <f t="shared" si="287"/>
        <v>0</v>
      </c>
      <c r="H367" s="474">
        <f t="shared" si="287"/>
        <v>0</v>
      </c>
      <c r="I367" s="474">
        <f t="shared" si="287"/>
        <v>0</v>
      </c>
      <c r="J367" s="474">
        <f t="shared" si="287"/>
        <v>11.64</v>
      </c>
      <c r="K367" s="474">
        <f t="shared" si="287"/>
        <v>0.96</v>
      </c>
      <c r="L367" s="474">
        <f t="shared" si="287"/>
        <v>0.77</v>
      </c>
      <c r="M367" s="474">
        <f t="shared" si="287"/>
        <v>0</v>
      </c>
      <c r="N367" s="474">
        <f t="shared" si="287"/>
        <v>0</v>
      </c>
      <c r="O367" s="474">
        <f t="shared" si="287"/>
        <v>0</v>
      </c>
      <c r="P367" s="474">
        <f t="shared" si="287"/>
        <v>0</v>
      </c>
      <c r="Q367" s="474">
        <f t="shared" si="287"/>
        <v>0</v>
      </c>
      <c r="R367" s="474">
        <f t="shared" si="287"/>
        <v>213.56</v>
      </c>
      <c r="S367" s="474">
        <f t="shared" si="287"/>
        <v>0</v>
      </c>
      <c r="T367" s="474">
        <f t="shared" si="287"/>
        <v>0</v>
      </c>
      <c r="U367" s="474">
        <f t="shared" si="287"/>
        <v>0</v>
      </c>
      <c r="V367" s="474">
        <f t="shared" si="287"/>
        <v>0</v>
      </c>
      <c r="W367" s="474">
        <f t="shared" si="287"/>
        <v>0</v>
      </c>
      <c r="X367" s="474">
        <f t="shared" si="287"/>
        <v>0</v>
      </c>
      <c r="Y367" s="474">
        <f t="shared" si="287"/>
        <v>30</v>
      </c>
      <c r="Z367" s="474">
        <f t="shared" si="287"/>
        <v>0</v>
      </c>
      <c r="AA367" s="474">
        <f t="shared" si="287"/>
        <v>0</v>
      </c>
      <c r="AB367" s="474">
        <f t="shared" si="287"/>
        <v>0</v>
      </c>
      <c r="AC367" s="474">
        <f t="shared" si="287"/>
        <v>0</v>
      </c>
      <c r="AD367" s="474">
        <f t="shared" si="287"/>
        <v>0</v>
      </c>
      <c r="AE367" s="474">
        <f t="shared" si="287"/>
        <v>0</v>
      </c>
      <c r="AF367" s="474">
        <f t="shared" si="287"/>
        <v>0</v>
      </c>
      <c r="AG367" s="474">
        <f t="shared" si="287"/>
        <v>0</v>
      </c>
      <c r="AH367" s="474">
        <f t="shared" si="287"/>
        <v>0</v>
      </c>
      <c r="AI367" s="474">
        <f t="shared" si="287"/>
        <v>0</v>
      </c>
      <c r="AJ367" s="474">
        <f t="shared" si="287"/>
        <v>30</v>
      </c>
      <c r="AK367" s="474">
        <f t="shared" si="287"/>
        <v>0</v>
      </c>
      <c r="AL367" s="474">
        <f t="shared" si="287"/>
        <v>0</v>
      </c>
      <c r="AM367" s="498">
        <f t="shared" si="287"/>
        <v>243.56</v>
      </c>
      <c r="AN367" s="474">
        <f t="shared" si="287"/>
        <v>1</v>
      </c>
      <c r="AO367" s="474">
        <f t="shared" si="287"/>
        <v>0</v>
      </c>
      <c r="AP367" s="474">
        <f t="shared" si="287"/>
        <v>31</v>
      </c>
      <c r="AQ367" s="474">
        <f t="shared" si="287"/>
        <v>275.56</v>
      </c>
    </row>
    <row r="368" s="448" customFormat="1" ht="14" customHeight="1" spans="1:43">
      <c r="A368" s="500"/>
      <c r="B368" s="470"/>
      <c r="C368" s="473" t="s">
        <v>467</v>
      </c>
      <c r="D368" s="474"/>
      <c r="E368" s="475">
        <f t="shared" ref="E368:E370" si="288">R368+U368+V368+AJ368+AL368</f>
        <v>243.56</v>
      </c>
      <c r="F368" s="476">
        <v>200.19</v>
      </c>
      <c r="G368" s="476"/>
      <c r="H368" s="476"/>
      <c r="I368" s="476"/>
      <c r="J368" s="476">
        <v>11.64</v>
      </c>
      <c r="K368" s="476">
        <v>0.96</v>
      </c>
      <c r="L368" s="476">
        <v>0.77</v>
      </c>
      <c r="M368" s="476"/>
      <c r="N368" s="476"/>
      <c r="O368" s="476"/>
      <c r="P368" s="476"/>
      <c r="Q368" s="476"/>
      <c r="R368" s="458">
        <f t="shared" ref="R368:R370" si="289">SUM(F368:Q368)</f>
        <v>213.56</v>
      </c>
      <c r="S368" s="476"/>
      <c r="T368" s="476"/>
      <c r="U368" s="458">
        <f t="shared" ref="U368:U370" si="290">SUM(S368:T368)</f>
        <v>0</v>
      </c>
      <c r="V368" s="476"/>
      <c r="W368" s="476"/>
      <c r="X368" s="476"/>
      <c r="Y368" s="476">
        <v>30</v>
      </c>
      <c r="Z368" s="476"/>
      <c r="AA368" s="476"/>
      <c r="AB368" s="476"/>
      <c r="AC368" s="476"/>
      <c r="AD368" s="476"/>
      <c r="AE368" s="476"/>
      <c r="AF368" s="476"/>
      <c r="AG368" s="476"/>
      <c r="AH368" s="476"/>
      <c r="AI368" s="476"/>
      <c r="AJ368" s="458">
        <f t="shared" ref="AJ368:AJ370" si="291">SUM(W368:AI368)</f>
        <v>30</v>
      </c>
      <c r="AK368" s="476"/>
      <c r="AL368" s="476"/>
      <c r="AM368" s="499">
        <f t="shared" ref="AM368:AM370" si="292">R368+U368+V368+AJ368+AL368</f>
        <v>243.56</v>
      </c>
      <c r="AN368" s="470">
        <v>1</v>
      </c>
      <c r="AO368" s="470"/>
      <c r="AP368" s="470">
        <v>31</v>
      </c>
      <c r="AQ368" s="72">
        <f t="shared" ref="AQ368:AQ370" si="293">AM368+AN368+AO368+AP368</f>
        <v>275.56</v>
      </c>
    </row>
    <row r="369" s="448" customFormat="1" ht="14" customHeight="1" spans="1:43">
      <c r="A369" s="500"/>
      <c r="B369" s="470"/>
      <c r="C369" s="473" t="s">
        <v>468</v>
      </c>
      <c r="D369" s="474"/>
      <c r="E369" s="475">
        <f t="shared" si="288"/>
        <v>0</v>
      </c>
      <c r="F369" s="476"/>
      <c r="G369" s="476"/>
      <c r="H369" s="476"/>
      <c r="I369" s="476"/>
      <c r="J369" s="476"/>
      <c r="K369" s="476"/>
      <c r="L369" s="476"/>
      <c r="M369" s="476"/>
      <c r="N369" s="476"/>
      <c r="O369" s="476"/>
      <c r="P369" s="476"/>
      <c r="Q369" s="476"/>
      <c r="R369" s="458">
        <f t="shared" si="289"/>
        <v>0</v>
      </c>
      <c r="S369" s="476"/>
      <c r="T369" s="476"/>
      <c r="U369" s="458">
        <f t="shared" si="290"/>
        <v>0</v>
      </c>
      <c r="V369" s="476"/>
      <c r="W369" s="476"/>
      <c r="X369" s="476"/>
      <c r="Y369" s="476"/>
      <c r="Z369" s="476"/>
      <c r="AA369" s="476"/>
      <c r="AB369" s="476"/>
      <c r="AC369" s="476"/>
      <c r="AD369" s="476"/>
      <c r="AE369" s="476"/>
      <c r="AF369" s="476"/>
      <c r="AG369" s="476"/>
      <c r="AH369" s="476"/>
      <c r="AI369" s="476"/>
      <c r="AJ369" s="458">
        <f t="shared" si="291"/>
        <v>0</v>
      </c>
      <c r="AK369" s="476"/>
      <c r="AL369" s="476"/>
      <c r="AM369" s="499">
        <f t="shared" si="292"/>
        <v>0</v>
      </c>
      <c r="AN369" s="470"/>
      <c r="AO369" s="470"/>
      <c r="AP369" s="470"/>
      <c r="AQ369" s="72">
        <f t="shared" si="293"/>
        <v>0</v>
      </c>
    </row>
    <row r="370" s="448" customFormat="1" ht="14" customHeight="1" spans="1:43">
      <c r="A370" s="500"/>
      <c r="B370" s="470"/>
      <c r="C370" s="477" t="s">
        <v>469</v>
      </c>
      <c r="D370" s="474"/>
      <c r="E370" s="475">
        <f t="shared" si="288"/>
        <v>0</v>
      </c>
      <c r="F370" s="476"/>
      <c r="G370" s="476"/>
      <c r="H370" s="476"/>
      <c r="I370" s="476"/>
      <c r="J370" s="476"/>
      <c r="K370" s="476"/>
      <c r="L370" s="476"/>
      <c r="M370" s="476"/>
      <c r="N370" s="476"/>
      <c r="O370" s="476"/>
      <c r="P370" s="476"/>
      <c r="Q370" s="476"/>
      <c r="R370" s="458">
        <f t="shared" si="289"/>
        <v>0</v>
      </c>
      <c r="S370" s="476"/>
      <c r="T370" s="476"/>
      <c r="U370" s="458">
        <f t="shared" si="290"/>
        <v>0</v>
      </c>
      <c r="V370" s="476"/>
      <c r="W370" s="476"/>
      <c r="X370" s="476"/>
      <c r="Y370" s="476"/>
      <c r="Z370" s="476"/>
      <c r="AA370" s="476"/>
      <c r="AB370" s="476"/>
      <c r="AC370" s="476"/>
      <c r="AD370" s="476"/>
      <c r="AE370" s="476"/>
      <c r="AF370" s="476"/>
      <c r="AG370" s="476"/>
      <c r="AH370" s="476"/>
      <c r="AI370" s="476"/>
      <c r="AJ370" s="458">
        <f t="shared" si="291"/>
        <v>0</v>
      </c>
      <c r="AK370" s="476"/>
      <c r="AL370" s="476"/>
      <c r="AM370" s="499">
        <f t="shared" si="292"/>
        <v>0</v>
      </c>
      <c r="AN370" s="470"/>
      <c r="AO370" s="470"/>
      <c r="AP370" s="470"/>
      <c r="AQ370" s="72">
        <f t="shared" si="293"/>
        <v>0</v>
      </c>
    </row>
    <row r="371" s="448" customFormat="1" ht="14" customHeight="1" spans="1:43">
      <c r="A371" s="500"/>
      <c r="B371" s="470"/>
      <c r="C371" s="477" t="s">
        <v>470</v>
      </c>
      <c r="D371" s="474">
        <f t="shared" ref="D371:AQ371" si="294">SUM(D372:D376)</f>
        <v>0</v>
      </c>
      <c r="E371" s="474">
        <f t="shared" si="294"/>
        <v>680.01</v>
      </c>
      <c r="F371" s="474">
        <f t="shared" si="294"/>
        <v>613.43</v>
      </c>
      <c r="G371" s="474">
        <f t="shared" si="294"/>
        <v>0</v>
      </c>
      <c r="H371" s="474">
        <f t="shared" si="294"/>
        <v>0</v>
      </c>
      <c r="I371" s="474">
        <f t="shared" si="294"/>
        <v>0</v>
      </c>
      <c r="J371" s="474">
        <f t="shared" si="294"/>
        <v>35.44</v>
      </c>
      <c r="K371" s="474">
        <f t="shared" si="294"/>
        <v>2.92</v>
      </c>
      <c r="L371" s="474">
        <f t="shared" si="294"/>
        <v>2.34</v>
      </c>
      <c r="M371" s="474">
        <f t="shared" si="294"/>
        <v>0</v>
      </c>
      <c r="N371" s="474">
        <f t="shared" si="294"/>
        <v>1.8</v>
      </c>
      <c r="O371" s="474">
        <f t="shared" si="294"/>
        <v>0</v>
      </c>
      <c r="P371" s="474">
        <f t="shared" si="294"/>
        <v>0</v>
      </c>
      <c r="Q371" s="474">
        <f t="shared" si="294"/>
        <v>0</v>
      </c>
      <c r="R371" s="474">
        <f t="shared" si="294"/>
        <v>655.93</v>
      </c>
      <c r="S371" s="474">
        <f t="shared" si="294"/>
        <v>13.34</v>
      </c>
      <c r="T371" s="474">
        <f t="shared" si="294"/>
        <v>1</v>
      </c>
      <c r="U371" s="474">
        <f t="shared" si="294"/>
        <v>14.34</v>
      </c>
      <c r="V371" s="474">
        <f t="shared" si="294"/>
        <v>0</v>
      </c>
      <c r="W371" s="474">
        <f t="shared" si="294"/>
        <v>0</v>
      </c>
      <c r="X371" s="474">
        <f t="shared" si="294"/>
        <v>2.74</v>
      </c>
      <c r="Y371" s="474">
        <f t="shared" si="294"/>
        <v>7</v>
      </c>
      <c r="Z371" s="474">
        <f t="shared" si="294"/>
        <v>0</v>
      </c>
      <c r="AA371" s="474">
        <f t="shared" si="294"/>
        <v>0</v>
      </c>
      <c r="AB371" s="474">
        <f t="shared" si="294"/>
        <v>0</v>
      </c>
      <c r="AC371" s="474">
        <f t="shared" si="294"/>
        <v>0</v>
      </c>
      <c r="AD371" s="474">
        <f t="shared" si="294"/>
        <v>0</v>
      </c>
      <c r="AE371" s="474">
        <f t="shared" si="294"/>
        <v>0</v>
      </c>
      <c r="AF371" s="474">
        <f t="shared" si="294"/>
        <v>0</v>
      </c>
      <c r="AG371" s="474">
        <f t="shared" si="294"/>
        <v>0</v>
      </c>
      <c r="AH371" s="474">
        <f t="shared" si="294"/>
        <v>0</v>
      </c>
      <c r="AI371" s="474">
        <f t="shared" si="294"/>
        <v>0</v>
      </c>
      <c r="AJ371" s="474">
        <f t="shared" si="294"/>
        <v>9.74</v>
      </c>
      <c r="AK371" s="474">
        <f t="shared" si="294"/>
        <v>0</v>
      </c>
      <c r="AL371" s="474">
        <f t="shared" si="294"/>
        <v>0</v>
      </c>
      <c r="AM371" s="498">
        <f t="shared" si="294"/>
        <v>680.01</v>
      </c>
      <c r="AN371" s="474">
        <f t="shared" si="294"/>
        <v>0</v>
      </c>
      <c r="AO371" s="474">
        <f t="shared" si="294"/>
        <v>0</v>
      </c>
      <c r="AP371" s="474">
        <f t="shared" si="294"/>
        <v>0</v>
      </c>
      <c r="AQ371" s="474">
        <f t="shared" si="294"/>
        <v>680.01</v>
      </c>
    </row>
    <row r="372" s="448" customFormat="1" ht="14" customHeight="1" spans="1:43">
      <c r="A372" s="500"/>
      <c r="B372" s="470"/>
      <c r="C372" s="477" t="s">
        <v>471</v>
      </c>
      <c r="D372" s="474"/>
      <c r="E372" s="475">
        <f t="shared" ref="E372:E376" si="295">R372+U372+V372+AJ372+AL372</f>
        <v>545.88</v>
      </c>
      <c r="F372" s="476">
        <v>507.12</v>
      </c>
      <c r="G372" s="476"/>
      <c r="H372" s="476"/>
      <c r="I372" s="476"/>
      <c r="J372" s="476">
        <v>29.4</v>
      </c>
      <c r="K372" s="476">
        <v>2.42</v>
      </c>
      <c r="L372" s="476">
        <v>1.94</v>
      </c>
      <c r="M372" s="476"/>
      <c r="N372" s="476"/>
      <c r="O372" s="476"/>
      <c r="P372" s="476"/>
      <c r="Q372" s="476"/>
      <c r="R372" s="458">
        <f t="shared" ref="R372:R376" si="296">SUM(F372:Q372)</f>
        <v>540.88</v>
      </c>
      <c r="S372" s="476"/>
      <c r="T372" s="476"/>
      <c r="U372" s="458">
        <f t="shared" ref="U372:U376" si="297">SUM(S372:T372)</f>
        <v>0</v>
      </c>
      <c r="V372" s="476"/>
      <c r="W372" s="476"/>
      <c r="X372" s="476"/>
      <c r="Y372" s="476">
        <v>5</v>
      </c>
      <c r="Z372" s="476"/>
      <c r="AA372" s="476"/>
      <c r="AB372" s="476"/>
      <c r="AC372" s="476"/>
      <c r="AD372" s="476"/>
      <c r="AE372" s="476"/>
      <c r="AF372" s="476"/>
      <c r="AG372" s="476"/>
      <c r="AH372" s="476"/>
      <c r="AI372" s="476"/>
      <c r="AJ372" s="458">
        <f t="shared" ref="AJ372:AJ376" si="298">SUM(W372:AI372)</f>
        <v>5</v>
      </c>
      <c r="AK372" s="476"/>
      <c r="AL372" s="476"/>
      <c r="AM372" s="499">
        <f t="shared" ref="AM372:AM376" si="299">R372+U372+V372+AJ372+AL372</f>
        <v>545.88</v>
      </c>
      <c r="AN372" s="470"/>
      <c r="AO372" s="470"/>
      <c r="AP372" s="470"/>
      <c r="AQ372" s="72">
        <f t="shared" ref="AQ372:AQ376" si="300">AM372+AN372+AO372+AP372</f>
        <v>545.88</v>
      </c>
    </row>
    <row r="373" s="448" customFormat="1" ht="14" customHeight="1" spans="1:43">
      <c r="A373" s="500"/>
      <c r="B373" s="470"/>
      <c r="C373" s="473" t="s">
        <v>472</v>
      </c>
      <c r="D373" s="474"/>
      <c r="E373" s="475">
        <f t="shared" si="295"/>
        <v>134.13</v>
      </c>
      <c r="F373" s="476">
        <v>106.31</v>
      </c>
      <c r="G373" s="476"/>
      <c r="H373" s="476"/>
      <c r="I373" s="476"/>
      <c r="J373" s="476">
        <v>6.04</v>
      </c>
      <c r="K373" s="476">
        <v>0.5</v>
      </c>
      <c r="L373" s="476">
        <v>0.4</v>
      </c>
      <c r="M373" s="476"/>
      <c r="N373" s="476">
        <v>1.8</v>
      </c>
      <c r="O373" s="476"/>
      <c r="P373" s="476"/>
      <c r="Q373" s="476"/>
      <c r="R373" s="458">
        <f t="shared" si="296"/>
        <v>115.05</v>
      </c>
      <c r="S373" s="476">
        <v>13.34</v>
      </c>
      <c r="T373" s="476">
        <v>1</v>
      </c>
      <c r="U373" s="458">
        <f t="shared" si="297"/>
        <v>14.34</v>
      </c>
      <c r="V373" s="476"/>
      <c r="W373" s="476"/>
      <c r="X373" s="476">
        <v>2.74</v>
      </c>
      <c r="Y373" s="476">
        <v>2</v>
      </c>
      <c r="Z373" s="476"/>
      <c r="AA373" s="476"/>
      <c r="AB373" s="476"/>
      <c r="AC373" s="476"/>
      <c r="AD373" s="476"/>
      <c r="AE373" s="476"/>
      <c r="AF373" s="476"/>
      <c r="AG373" s="476"/>
      <c r="AH373" s="476"/>
      <c r="AI373" s="476"/>
      <c r="AJ373" s="458">
        <f t="shared" si="298"/>
        <v>4.74</v>
      </c>
      <c r="AK373" s="476"/>
      <c r="AL373" s="476"/>
      <c r="AM373" s="499">
        <f t="shared" si="299"/>
        <v>134.13</v>
      </c>
      <c r="AN373" s="470"/>
      <c r="AO373" s="470"/>
      <c r="AP373" s="470"/>
      <c r="AQ373" s="72">
        <f t="shared" si="300"/>
        <v>134.13</v>
      </c>
    </row>
    <row r="374" s="448" customFormat="1" ht="14" customHeight="1" spans="1:43">
      <c r="A374" s="500"/>
      <c r="B374" s="470"/>
      <c r="C374" s="473" t="s">
        <v>473</v>
      </c>
      <c r="D374" s="474"/>
      <c r="E374" s="475">
        <f t="shared" si="295"/>
        <v>0</v>
      </c>
      <c r="F374" s="476"/>
      <c r="G374" s="476"/>
      <c r="H374" s="476"/>
      <c r="I374" s="476"/>
      <c r="J374" s="476"/>
      <c r="K374" s="476"/>
      <c r="L374" s="476"/>
      <c r="M374" s="476"/>
      <c r="N374" s="476"/>
      <c r="O374" s="476"/>
      <c r="P374" s="476"/>
      <c r="Q374" s="476"/>
      <c r="R374" s="458">
        <f t="shared" si="296"/>
        <v>0</v>
      </c>
      <c r="S374" s="476"/>
      <c r="T374" s="476"/>
      <c r="U374" s="458">
        <f t="shared" si="297"/>
        <v>0</v>
      </c>
      <c r="V374" s="476"/>
      <c r="W374" s="476"/>
      <c r="X374" s="476"/>
      <c r="Y374" s="476"/>
      <c r="Z374" s="476"/>
      <c r="AA374" s="476"/>
      <c r="AB374" s="476"/>
      <c r="AC374" s="476"/>
      <c r="AD374" s="476"/>
      <c r="AE374" s="476"/>
      <c r="AF374" s="476"/>
      <c r="AG374" s="476"/>
      <c r="AH374" s="476"/>
      <c r="AI374" s="476"/>
      <c r="AJ374" s="458">
        <f t="shared" si="298"/>
        <v>0</v>
      </c>
      <c r="AK374" s="476"/>
      <c r="AL374" s="476"/>
      <c r="AM374" s="499">
        <f t="shared" si="299"/>
        <v>0</v>
      </c>
      <c r="AN374" s="470"/>
      <c r="AO374" s="470"/>
      <c r="AP374" s="470"/>
      <c r="AQ374" s="72">
        <f t="shared" si="300"/>
        <v>0</v>
      </c>
    </row>
    <row r="375" s="448" customFormat="1" ht="14" customHeight="1" spans="1:43">
      <c r="A375" s="500"/>
      <c r="B375" s="470"/>
      <c r="C375" s="473" t="s">
        <v>474</v>
      </c>
      <c r="D375" s="474"/>
      <c r="E375" s="475">
        <f t="shared" si="295"/>
        <v>0</v>
      </c>
      <c r="F375" s="476"/>
      <c r="G375" s="476"/>
      <c r="H375" s="476"/>
      <c r="I375" s="476"/>
      <c r="J375" s="476"/>
      <c r="K375" s="476"/>
      <c r="L375" s="476"/>
      <c r="M375" s="476"/>
      <c r="N375" s="476"/>
      <c r="O375" s="476"/>
      <c r="P375" s="476"/>
      <c r="Q375" s="476"/>
      <c r="R375" s="458">
        <f t="shared" si="296"/>
        <v>0</v>
      </c>
      <c r="S375" s="476"/>
      <c r="T375" s="476"/>
      <c r="U375" s="458">
        <f t="shared" si="297"/>
        <v>0</v>
      </c>
      <c r="V375" s="476"/>
      <c r="W375" s="476"/>
      <c r="X375" s="476"/>
      <c r="Y375" s="476"/>
      <c r="Z375" s="476"/>
      <c r="AA375" s="476"/>
      <c r="AB375" s="476"/>
      <c r="AC375" s="476"/>
      <c r="AD375" s="476"/>
      <c r="AE375" s="476"/>
      <c r="AF375" s="476"/>
      <c r="AG375" s="476"/>
      <c r="AH375" s="476"/>
      <c r="AI375" s="476"/>
      <c r="AJ375" s="458">
        <f t="shared" si="298"/>
        <v>0</v>
      </c>
      <c r="AK375" s="476"/>
      <c r="AL375" s="476"/>
      <c r="AM375" s="499">
        <f t="shared" si="299"/>
        <v>0</v>
      </c>
      <c r="AN375" s="470"/>
      <c r="AO375" s="470"/>
      <c r="AP375" s="470"/>
      <c r="AQ375" s="72">
        <f t="shared" si="300"/>
        <v>0</v>
      </c>
    </row>
    <row r="376" s="448" customFormat="1" ht="14" customHeight="1" spans="1:43">
      <c r="A376" s="500"/>
      <c r="B376" s="470"/>
      <c r="C376" s="473" t="s">
        <v>475</v>
      </c>
      <c r="D376" s="474"/>
      <c r="E376" s="475">
        <f t="shared" si="295"/>
        <v>0</v>
      </c>
      <c r="F376" s="476"/>
      <c r="G376" s="476"/>
      <c r="H376" s="476"/>
      <c r="I376" s="476"/>
      <c r="J376" s="476"/>
      <c r="K376" s="476"/>
      <c r="L376" s="476"/>
      <c r="M376" s="476"/>
      <c r="N376" s="476"/>
      <c r="O376" s="476"/>
      <c r="P376" s="476"/>
      <c r="Q376" s="476"/>
      <c r="R376" s="458">
        <f t="shared" si="296"/>
        <v>0</v>
      </c>
      <c r="S376" s="476"/>
      <c r="T376" s="476"/>
      <c r="U376" s="458">
        <f t="shared" si="297"/>
        <v>0</v>
      </c>
      <c r="V376" s="476"/>
      <c r="W376" s="476"/>
      <c r="X376" s="476"/>
      <c r="Y376" s="476"/>
      <c r="Z376" s="476"/>
      <c r="AA376" s="476"/>
      <c r="AB376" s="476"/>
      <c r="AC376" s="476"/>
      <c r="AD376" s="476"/>
      <c r="AE376" s="476"/>
      <c r="AF376" s="476"/>
      <c r="AG376" s="476"/>
      <c r="AH376" s="476"/>
      <c r="AI376" s="476"/>
      <c r="AJ376" s="458">
        <f t="shared" si="298"/>
        <v>0</v>
      </c>
      <c r="AK376" s="476"/>
      <c r="AL376" s="476"/>
      <c r="AM376" s="499">
        <f t="shared" si="299"/>
        <v>0</v>
      </c>
      <c r="AN376" s="470"/>
      <c r="AO376" s="470"/>
      <c r="AP376" s="470"/>
      <c r="AQ376" s="72">
        <f t="shared" si="300"/>
        <v>0</v>
      </c>
    </row>
    <row r="377" s="448" customFormat="1" ht="14" customHeight="1" spans="1:43">
      <c r="A377" s="500"/>
      <c r="B377" s="470"/>
      <c r="C377" s="473" t="s">
        <v>476</v>
      </c>
      <c r="D377" s="474">
        <f t="shared" ref="D377:AQ377" si="301">SUM(D378:D383)</f>
        <v>0</v>
      </c>
      <c r="E377" s="474">
        <f t="shared" si="301"/>
        <v>984</v>
      </c>
      <c r="F377" s="474">
        <f t="shared" si="301"/>
        <v>0</v>
      </c>
      <c r="G377" s="474">
        <f t="shared" si="301"/>
        <v>0</v>
      </c>
      <c r="H377" s="474">
        <f t="shared" si="301"/>
        <v>0</v>
      </c>
      <c r="I377" s="474">
        <f t="shared" si="301"/>
        <v>0</v>
      </c>
      <c r="J377" s="474">
        <f t="shared" si="301"/>
        <v>0</v>
      </c>
      <c r="K377" s="474">
        <f t="shared" si="301"/>
        <v>0</v>
      </c>
      <c r="L377" s="474">
        <f t="shared" si="301"/>
        <v>0</v>
      </c>
      <c r="M377" s="474">
        <f t="shared" si="301"/>
        <v>0</v>
      </c>
      <c r="N377" s="474">
        <f t="shared" si="301"/>
        <v>0</v>
      </c>
      <c r="O377" s="474">
        <f t="shared" si="301"/>
        <v>0</v>
      </c>
      <c r="P377" s="474">
        <f t="shared" si="301"/>
        <v>0</v>
      </c>
      <c r="Q377" s="474">
        <f t="shared" si="301"/>
        <v>0</v>
      </c>
      <c r="R377" s="474">
        <f t="shared" si="301"/>
        <v>0</v>
      </c>
      <c r="S377" s="474">
        <f t="shared" si="301"/>
        <v>0</v>
      </c>
      <c r="T377" s="474">
        <f t="shared" si="301"/>
        <v>0</v>
      </c>
      <c r="U377" s="474">
        <f t="shared" si="301"/>
        <v>0</v>
      </c>
      <c r="V377" s="474">
        <f t="shared" si="301"/>
        <v>0</v>
      </c>
      <c r="W377" s="474">
        <f t="shared" si="301"/>
        <v>76.7</v>
      </c>
      <c r="X377" s="474">
        <f t="shared" si="301"/>
        <v>0</v>
      </c>
      <c r="Y377" s="474">
        <f t="shared" si="301"/>
        <v>510.17</v>
      </c>
      <c r="Z377" s="474">
        <f t="shared" si="301"/>
        <v>0</v>
      </c>
      <c r="AA377" s="474">
        <f t="shared" si="301"/>
        <v>0</v>
      </c>
      <c r="AB377" s="474">
        <f t="shared" si="301"/>
        <v>0</v>
      </c>
      <c r="AC377" s="474">
        <f t="shared" si="301"/>
        <v>0</v>
      </c>
      <c r="AD377" s="474">
        <f t="shared" si="301"/>
        <v>0</v>
      </c>
      <c r="AE377" s="474">
        <f t="shared" si="301"/>
        <v>10.6</v>
      </c>
      <c r="AF377" s="474">
        <f t="shared" si="301"/>
        <v>386.53</v>
      </c>
      <c r="AG377" s="474">
        <f t="shared" si="301"/>
        <v>0</v>
      </c>
      <c r="AH377" s="474">
        <f t="shared" si="301"/>
        <v>0</v>
      </c>
      <c r="AI377" s="474">
        <f t="shared" si="301"/>
        <v>0</v>
      </c>
      <c r="AJ377" s="474">
        <f t="shared" si="301"/>
        <v>984</v>
      </c>
      <c r="AK377" s="474">
        <f t="shared" si="301"/>
        <v>0</v>
      </c>
      <c r="AL377" s="474">
        <f t="shared" si="301"/>
        <v>0</v>
      </c>
      <c r="AM377" s="498">
        <f t="shared" si="301"/>
        <v>984</v>
      </c>
      <c r="AN377" s="474">
        <f t="shared" si="301"/>
        <v>0</v>
      </c>
      <c r="AO377" s="474">
        <f t="shared" si="301"/>
        <v>0</v>
      </c>
      <c r="AP377" s="474">
        <f t="shared" si="301"/>
        <v>0</v>
      </c>
      <c r="AQ377" s="474">
        <f t="shared" si="301"/>
        <v>984</v>
      </c>
    </row>
    <row r="378" s="448" customFormat="1" ht="14" customHeight="1" spans="1:43">
      <c r="A378" s="500"/>
      <c r="B378" s="470"/>
      <c r="C378" s="477" t="s">
        <v>477</v>
      </c>
      <c r="D378" s="474"/>
      <c r="E378" s="475">
        <f t="shared" ref="E378:E383" si="302">R378+U378+V378+AJ378+AL378</f>
        <v>0</v>
      </c>
      <c r="F378" s="476"/>
      <c r="G378" s="476"/>
      <c r="H378" s="476"/>
      <c r="I378" s="476"/>
      <c r="J378" s="476"/>
      <c r="K378" s="476"/>
      <c r="L378" s="476"/>
      <c r="M378" s="476"/>
      <c r="N378" s="476"/>
      <c r="O378" s="476"/>
      <c r="P378" s="476"/>
      <c r="Q378" s="476"/>
      <c r="R378" s="458">
        <f t="shared" ref="R378:R383" si="303">SUM(F378:Q378)</f>
        <v>0</v>
      </c>
      <c r="S378" s="476"/>
      <c r="T378" s="476"/>
      <c r="U378" s="458">
        <f t="shared" ref="U378:U383" si="304">SUM(S378:T378)</f>
        <v>0</v>
      </c>
      <c r="V378" s="476"/>
      <c r="W378" s="476"/>
      <c r="X378" s="476"/>
      <c r="Y378" s="476"/>
      <c r="Z378" s="476"/>
      <c r="AA378" s="476"/>
      <c r="AB378" s="476"/>
      <c r="AC378" s="476"/>
      <c r="AD378" s="476"/>
      <c r="AE378" s="476"/>
      <c r="AF378" s="476"/>
      <c r="AG378" s="476"/>
      <c r="AH378" s="476"/>
      <c r="AI378" s="476"/>
      <c r="AJ378" s="458">
        <f t="shared" ref="AJ378:AJ383" si="305">SUM(W378:AI378)</f>
        <v>0</v>
      </c>
      <c r="AK378" s="476"/>
      <c r="AL378" s="476"/>
      <c r="AM378" s="499">
        <f t="shared" ref="AM378:AM383" si="306">R378+U378+V378+AJ378+AL378</f>
        <v>0</v>
      </c>
      <c r="AN378" s="470"/>
      <c r="AO378" s="470"/>
      <c r="AP378" s="470"/>
      <c r="AQ378" s="72">
        <f t="shared" ref="AQ378:AQ383" si="307">AM378+AN378+AO378+AP378</f>
        <v>0</v>
      </c>
    </row>
    <row r="379" s="448" customFormat="1" ht="14" customHeight="1" spans="1:43">
      <c r="A379" s="500"/>
      <c r="B379" s="470"/>
      <c r="C379" s="477" t="s">
        <v>478</v>
      </c>
      <c r="D379" s="474"/>
      <c r="E379" s="475">
        <f t="shared" si="302"/>
        <v>0</v>
      </c>
      <c r="F379" s="476"/>
      <c r="G379" s="476"/>
      <c r="H379" s="476"/>
      <c r="I379" s="476"/>
      <c r="J379" s="476"/>
      <c r="K379" s="476"/>
      <c r="L379" s="476"/>
      <c r="M379" s="476"/>
      <c r="N379" s="476"/>
      <c r="O379" s="476"/>
      <c r="P379" s="476"/>
      <c r="Q379" s="476"/>
      <c r="R379" s="458">
        <f t="shared" si="303"/>
        <v>0</v>
      </c>
      <c r="S379" s="476"/>
      <c r="T379" s="476"/>
      <c r="U379" s="458">
        <f t="shared" si="304"/>
        <v>0</v>
      </c>
      <c r="V379" s="476"/>
      <c r="W379" s="476"/>
      <c r="X379" s="476"/>
      <c r="Y379" s="476"/>
      <c r="Z379" s="476"/>
      <c r="AA379" s="476"/>
      <c r="AB379" s="476"/>
      <c r="AC379" s="476"/>
      <c r="AD379" s="476"/>
      <c r="AE379" s="476"/>
      <c r="AF379" s="476"/>
      <c r="AG379" s="476"/>
      <c r="AH379" s="476"/>
      <c r="AI379" s="476"/>
      <c r="AJ379" s="458">
        <f t="shared" si="305"/>
        <v>0</v>
      </c>
      <c r="AK379" s="476"/>
      <c r="AL379" s="476"/>
      <c r="AM379" s="499">
        <f t="shared" si="306"/>
        <v>0</v>
      </c>
      <c r="AN379" s="470"/>
      <c r="AO379" s="470"/>
      <c r="AP379" s="470"/>
      <c r="AQ379" s="72">
        <f t="shared" si="307"/>
        <v>0</v>
      </c>
    </row>
    <row r="380" s="448" customFormat="1" ht="14" customHeight="1" spans="1:43">
      <c r="A380" s="500"/>
      <c r="B380" s="470"/>
      <c r="C380" s="477" t="s">
        <v>479</v>
      </c>
      <c r="D380" s="474"/>
      <c r="E380" s="475">
        <f t="shared" si="302"/>
        <v>0</v>
      </c>
      <c r="F380" s="476"/>
      <c r="G380" s="476"/>
      <c r="H380" s="476"/>
      <c r="I380" s="476"/>
      <c r="J380" s="476"/>
      <c r="K380" s="476"/>
      <c r="L380" s="476"/>
      <c r="M380" s="476"/>
      <c r="N380" s="476"/>
      <c r="O380" s="476"/>
      <c r="P380" s="476"/>
      <c r="Q380" s="476"/>
      <c r="R380" s="458">
        <f t="shared" si="303"/>
        <v>0</v>
      </c>
      <c r="S380" s="476"/>
      <c r="T380" s="476"/>
      <c r="U380" s="458">
        <f t="shared" si="304"/>
        <v>0</v>
      </c>
      <c r="V380" s="476"/>
      <c r="W380" s="476"/>
      <c r="X380" s="476"/>
      <c r="Y380" s="476"/>
      <c r="Z380" s="476"/>
      <c r="AA380" s="476"/>
      <c r="AB380" s="476"/>
      <c r="AC380" s="476"/>
      <c r="AD380" s="476"/>
      <c r="AE380" s="476"/>
      <c r="AF380" s="476"/>
      <c r="AG380" s="476"/>
      <c r="AH380" s="476"/>
      <c r="AI380" s="476"/>
      <c r="AJ380" s="458">
        <f t="shared" si="305"/>
        <v>0</v>
      </c>
      <c r="AK380" s="476"/>
      <c r="AL380" s="476"/>
      <c r="AM380" s="499">
        <f t="shared" si="306"/>
        <v>0</v>
      </c>
      <c r="AN380" s="470"/>
      <c r="AO380" s="470"/>
      <c r="AP380" s="470"/>
      <c r="AQ380" s="72">
        <f t="shared" si="307"/>
        <v>0</v>
      </c>
    </row>
    <row r="381" s="448" customFormat="1" ht="14" customHeight="1" spans="1:43">
      <c r="A381" s="500"/>
      <c r="B381" s="470"/>
      <c r="C381" s="471" t="s">
        <v>480</v>
      </c>
      <c r="D381" s="474"/>
      <c r="E381" s="475">
        <f t="shared" si="302"/>
        <v>0</v>
      </c>
      <c r="F381" s="476"/>
      <c r="G381" s="476"/>
      <c r="H381" s="476"/>
      <c r="I381" s="476"/>
      <c r="J381" s="476"/>
      <c r="K381" s="476"/>
      <c r="L381" s="476"/>
      <c r="M381" s="476"/>
      <c r="N381" s="476"/>
      <c r="O381" s="476"/>
      <c r="P381" s="476"/>
      <c r="Q381" s="476"/>
      <c r="R381" s="458">
        <f t="shared" si="303"/>
        <v>0</v>
      </c>
      <c r="S381" s="476"/>
      <c r="T381" s="476"/>
      <c r="U381" s="458">
        <f t="shared" si="304"/>
        <v>0</v>
      </c>
      <c r="V381" s="476"/>
      <c r="W381" s="476"/>
      <c r="X381" s="476"/>
      <c r="Y381" s="476"/>
      <c r="Z381" s="476"/>
      <c r="AA381" s="476"/>
      <c r="AB381" s="476"/>
      <c r="AC381" s="476"/>
      <c r="AD381" s="476"/>
      <c r="AE381" s="476"/>
      <c r="AF381" s="476"/>
      <c r="AG381" s="476"/>
      <c r="AH381" s="476"/>
      <c r="AI381" s="476"/>
      <c r="AJ381" s="458">
        <f t="shared" si="305"/>
        <v>0</v>
      </c>
      <c r="AK381" s="476"/>
      <c r="AL381" s="476"/>
      <c r="AM381" s="499">
        <f t="shared" si="306"/>
        <v>0</v>
      </c>
      <c r="AN381" s="470"/>
      <c r="AO381" s="470"/>
      <c r="AP381" s="470"/>
      <c r="AQ381" s="72">
        <f t="shared" si="307"/>
        <v>0</v>
      </c>
    </row>
    <row r="382" s="448" customFormat="1" ht="14" customHeight="1" spans="1:43">
      <c r="A382" s="500"/>
      <c r="B382" s="470"/>
      <c r="C382" s="473" t="s">
        <v>481</v>
      </c>
      <c r="D382" s="474"/>
      <c r="E382" s="475">
        <f t="shared" si="302"/>
        <v>403.59</v>
      </c>
      <c r="F382" s="476"/>
      <c r="G382" s="476"/>
      <c r="H382" s="476"/>
      <c r="I382" s="476"/>
      <c r="J382" s="476"/>
      <c r="K382" s="476"/>
      <c r="L382" s="476"/>
      <c r="M382" s="476"/>
      <c r="N382" s="476"/>
      <c r="O382" s="476"/>
      <c r="P382" s="476"/>
      <c r="Q382" s="476"/>
      <c r="R382" s="458">
        <f t="shared" si="303"/>
        <v>0</v>
      </c>
      <c r="S382" s="476"/>
      <c r="T382" s="476"/>
      <c r="U382" s="458">
        <f t="shared" si="304"/>
        <v>0</v>
      </c>
      <c r="V382" s="476"/>
      <c r="W382" s="476">
        <v>76.7</v>
      </c>
      <c r="X382" s="476"/>
      <c r="Y382" s="476">
        <v>266.29</v>
      </c>
      <c r="Z382" s="476"/>
      <c r="AA382" s="476"/>
      <c r="AB382" s="476"/>
      <c r="AC382" s="476"/>
      <c r="AD382" s="476"/>
      <c r="AE382" s="476">
        <v>10.6</v>
      </c>
      <c r="AF382" s="476">
        <v>50</v>
      </c>
      <c r="AG382" s="476"/>
      <c r="AH382" s="476"/>
      <c r="AI382" s="476"/>
      <c r="AJ382" s="458">
        <f t="shared" si="305"/>
        <v>403.59</v>
      </c>
      <c r="AK382" s="476"/>
      <c r="AL382" s="476"/>
      <c r="AM382" s="499">
        <f t="shared" si="306"/>
        <v>403.59</v>
      </c>
      <c r="AN382" s="470"/>
      <c r="AO382" s="470"/>
      <c r="AP382" s="470"/>
      <c r="AQ382" s="72">
        <f t="shared" si="307"/>
        <v>403.59</v>
      </c>
    </row>
    <row r="383" s="448" customFormat="1" ht="14" customHeight="1" spans="1:43">
      <c r="A383" s="500"/>
      <c r="B383" s="470"/>
      <c r="C383" s="473" t="s">
        <v>482</v>
      </c>
      <c r="D383" s="474"/>
      <c r="E383" s="475">
        <f t="shared" si="302"/>
        <v>580.41</v>
      </c>
      <c r="F383" s="476"/>
      <c r="G383" s="476"/>
      <c r="H383" s="476"/>
      <c r="I383" s="476"/>
      <c r="J383" s="476"/>
      <c r="K383" s="476"/>
      <c r="L383" s="476"/>
      <c r="M383" s="476"/>
      <c r="N383" s="476"/>
      <c r="O383" s="476"/>
      <c r="P383" s="476"/>
      <c r="Q383" s="476"/>
      <c r="R383" s="458">
        <f t="shared" si="303"/>
        <v>0</v>
      </c>
      <c r="S383" s="476"/>
      <c r="T383" s="476"/>
      <c r="U383" s="458">
        <f t="shared" si="304"/>
        <v>0</v>
      </c>
      <c r="V383" s="476"/>
      <c r="W383" s="476"/>
      <c r="X383" s="476"/>
      <c r="Y383" s="476">
        <v>243.88</v>
      </c>
      <c r="Z383" s="476"/>
      <c r="AA383" s="476"/>
      <c r="AB383" s="476"/>
      <c r="AC383" s="476"/>
      <c r="AD383" s="476"/>
      <c r="AE383" s="476"/>
      <c r="AF383" s="476">
        <v>336.53</v>
      </c>
      <c r="AG383" s="476"/>
      <c r="AH383" s="476"/>
      <c r="AI383" s="476"/>
      <c r="AJ383" s="458">
        <f t="shared" si="305"/>
        <v>580.41</v>
      </c>
      <c r="AK383" s="476"/>
      <c r="AL383" s="476"/>
      <c r="AM383" s="499">
        <f t="shared" si="306"/>
        <v>580.41</v>
      </c>
      <c r="AN383" s="470"/>
      <c r="AO383" s="470"/>
      <c r="AP383" s="470"/>
      <c r="AQ383" s="72">
        <f t="shared" si="307"/>
        <v>580.41</v>
      </c>
    </row>
    <row r="384" s="448" customFormat="1" ht="14" customHeight="1" spans="1:43">
      <c r="A384" s="500"/>
      <c r="B384" s="470"/>
      <c r="C384" s="473" t="s">
        <v>483</v>
      </c>
      <c r="D384" s="474">
        <f t="shared" ref="D384:AQ384" si="308">SUM(D385)</f>
        <v>0</v>
      </c>
      <c r="E384" s="474">
        <f t="shared" si="308"/>
        <v>0</v>
      </c>
      <c r="F384" s="474">
        <f t="shared" si="308"/>
        <v>0</v>
      </c>
      <c r="G384" s="474">
        <f t="shared" si="308"/>
        <v>0</v>
      </c>
      <c r="H384" s="474">
        <f t="shared" si="308"/>
        <v>0</v>
      </c>
      <c r="I384" s="474">
        <f t="shared" si="308"/>
        <v>0</v>
      </c>
      <c r="J384" s="474">
        <f t="shared" si="308"/>
        <v>0</v>
      </c>
      <c r="K384" s="474">
        <f t="shared" si="308"/>
        <v>0</v>
      </c>
      <c r="L384" s="474">
        <f t="shared" si="308"/>
        <v>0</v>
      </c>
      <c r="M384" s="474">
        <f t="shared" si="308"/>
        <v>0</v>
      </c>
      <c r="N384" s="474">
        <f t="shared" si="308"/>
        <v>0</v>
      </c>
      <c r="O384" s="474">
        <f t="shared" si="308"/>
        <v>0</v>
      </c>
      <c r="P384" s="474">
        <f t="shared" si="308"/>
        <v>0</v>
      </c>
      <c r="Q384" s="474">
        <f t="shared" si="308"/>
        <v>0</v>
      </c>
      <c r="R384" s="474">
        <f t="shared" si="308"/>
        <v>0</v>
      </c>
      <c r="S384" s="474">
        <f t="shared" si="308"/>
        <v>0</v>
      </c>
      <c r="T384" s="474">
        <f t="shared" si="308"/>
        <v>0</v>
      </c>
      <c r="U384" s="474">
        <f t="shared" si="308"/>
        <v>0</v>
      </c>
      <c r="V384" s="474">
        <f t="shared" si="308"/>
        <v>0</v>
      </c>
      <c r="W384" s="474">
        <f t="shared" si="308"/>
        <v>0</v>
      </c>
      <c r="X384" s="474">
        <f t="shared" si="308"/>
        <v>0</v>
      </c>
      <c r="Y384" s="474">
        <f t="shared" si="308"/>
        <v>0</v>
      </c>
      <c r="Z384" s="474">
        <f t="shared" si="308"/>
        <v>0</v>
      </c>
      <c r="AA384" s="474">
        <f t="shared" si="308"/>
        <v>0</v>
      </c>
      <c r="AB384" s="474">
        <f t="shared" si="308"/>
        <v>0</v>
      </c>
      <c r="AC384" s="474">
        <f t="shared" si="308"/>
        <v>0</v>
      </c>
      <c r="AD384" s="474">
        <f t="shared" si="308"/>
        <v>0</v>
      </c>
      <c r="AE384" s="474">
        <f t="shared" si="308"/>
        <v>0</v>
      </c>
      <c r="AF384" s="474">
        <f t="shared" si="308"/>
        <v>0</v>
      </c>
      <c r="AG384" s="474">
        <f t="shared" si="308"/>
        <v>0</v>
      </c>
      <c r="AH384" s="474">
        <f t="shared" si="308"/>
        <v>0</v>
      </c>
      <c r="AI384" s="474">
        <f t="shared" si="308"/>
        <v>0</v>
      </c>
      <c r="AJ384" s="474">
        <f t="shared" si="308"/>
        <v>0</v>
      </c>
      <c r="AK384" s="474">
        <f t="shared" si="308"/>
        <v>0</v>
      </c>
      <c r="AL384" s="474">
        <f t="shared" si="308"/>
        <v>0</v>
      </c>
      <c r="AM384" s="498">
        <f t="shared" si="308"/>
        <v>0</v>
      </c>
      <c r="AN384" s="474">
        <f t="shared" si="308"/>
        <v>1</v>
      </c>
      <c r="AO384" s="474">
        <f t="shared" si="308"/>
        <v>0</v>
      </c>
      <c r="AP384" s="474">
        <f t="shared" si="308"/>
        <v>0</v>
      </c>
      <c r="AQ384" s="474">
        <f t="shared" si="308"/>
        <v>1</v>
      </c>
    </row>
    <row r="385" s="448" customFormat="1" ht="14" customHeight="1" spans="1:43">
      <c r="A385" s="500"/>
      <c r="B385" s="470"/>
      <c r="C385" s="473" t="s">
        <v>484</v>
      </c>
      <c r="D385" s="474"/>
      <c r="E385" s="475">
        <f t="shared" ref="E385:E391" si="309">R385+U385+V385+AJ385+AL385</f>
        <v>0</v>
      </c>
      <c r="F385" s="476"/>
      <c r="G385" s="476"/>
      <c r="H385" s="476"/>
      <c r="I385" s="476"/>
      <c r="J385" s="476"/>
      <c r="K385" s="476"/>
      <c r="L385" s="476"/>
      <c r="M385" s="476"/>
      <c r="N385" s="476"/>
      <c r="O385" s="476"/>
      <c r="P385" s="476"/>
      <c r="Q385" s="476"/>
      <c r="R385" s="458">
        <f t="shared" ref="R385:R391" si="310">SUM(F385:Q385)</f>
        <v>0</v>
      </c>
      <c r="S385" s="476"/>
      <c r="T385" s="476"/>
      <c r="U385" s="458">
        <f t="shared" ref="U385:U391" si="311">SUM(S385:T385)</f>
        <v>0</v>
      </c>
      <c r="V385" s="476"/>
      <c r="W385" s="476"/>
      <c r="X385" s="476"/>
      <c r="Y385" s="476"/>
      <c r="Z385" s="476"/>
      <c r="AA385" s="476"/>
      <c r="AB385" s="476"/>
      <c r="AC385" s="476"/>
      <c r="AD385" s="476"/>
      <c r="AE385" s="476"/>
      <c r="AF385" s="476"/>
      <c r="AG385" s="476"/>
      <c r="AH385" s="476"/>
      <c r="AI385" s="476"/>
      <c r="AJ385" s="458">
        <f t="shared" ref="AJ385:AJ391" si="312">SUM(W385:AI385)</f>
        <v>0</v>
      </c>
      <c r="AK385" s="476"/>
      <c r="AL385" s="476"/>
      <c r="AM385" s="499">
        <f t="shared" ref="AM385:AM391" si="313">R385+U385+V385+AJ385+AL385</f>
        <v>0</v>
      </c>
      <c r="AN385" s="470">
        <v>1</v>
      </c>
      <c r="AO385" s="470"/>
      <c r="AP385" s="470"/>
      <c r="AQ385" s="72">
        <f t="shared" ref="AQ385:AQ391" si="314">AM385+AN385+AO385+AP385</f>
        <v>1</v>
      </c>
    </row>
    <row r="386" s="448" customFormat="1" ht="14" customHeight="1" spans="1:43">
      <c r="A386" s="500"/>
      <c r="B386" s="470"/>
      <c r="C386" s="471" t="s">
        <v>485</v>
      </c>
      <c r="D386" s="474">
        <f t="shared" ref="D386:AQ386" si="315">D387+D392+D401+D407+D413+D418+D423+D430+D434+D437</f>
        <v>0</v>
      </c>
      <c r="E386" s="474">
        <f t="shared" si="315"/>
        <v>106.76</v>
      </c>
      <c r="F386" s="474">
        <f t="shared" si="315"/>
        <v>80.63</v>
      </c>
      <c r="G386" s="474">
        <f t="shared" si="315"/>
        <v>0</v>
      </c>
      <c r="H386" s="474">
        <f t="shared" si="315"/>
        <v>0</v>
      </c>
      <c r="I386" s="474">
        <f t="shared" si="315"/>
        <v>0</v>
      </c>
      <c r="J386" s="474">
        <f t="shared" si="315"/>
        <v>4.1</v>
      </c>
      <c r="K386" s="474">
        <f t="shared" si="315"/>
        <v>0.36</v>
      </c>
      <c r="L386" s="474">
        <f t="shared" si="315"/>
        <v>0.27</v>
      </c>
      <c r="M386" s="474">
        <f t="shared" si="315"/>
        <v>0</v>
      </c>
      <c r="N386" s="474">
        <f t="shared" si="315"/>
        <v>0.6</v>
      </c>
      <c r="O386" s="474">
        <f t="shared" si="315"/>
        <v>0</v>
      </c>
      <c r="P386" s="474">
        <f t="shared" si="315"/>
        <v>0</v>
      </c>
      <c r="Q386" s="474">
        <f t="shared" si="315"/>
        <v>0</v>
      </c>
      <c r="R386" s="474">
        <f t="shared" si="315"/>
        <v>85.96</v>
      </c>
      <c r="S386" s="474">
        <f t="shared" si="315"/>
        <v>11.8</v>
      </c>
      <c r="T386" s="474">
        <f t="shared" si="315"/>
        <v>1.6</v>
      </c>
      <c r="U386" s="474">
        <f t="shared" si="315"/>
        <v>13.4</v>
      </c>
      <c r="V386" s="474">
        <f t="shared" si="315"/>
        <v>0</v>
      </c>
      <c r="W386" s="474">
        <f t="shared" si="315"/>
        <v>0</v>
      </c>
      <c r="X386" s="474">
        <f t="shared" si="315"/>
        <v>7.4</v>
      </c>
      <c r="Y386" s="474">
        <f t="shared" si="315"/>
        <v>0</v>
      </c>
      <c r="Z386" s="474">
        <f t="shared" si="315"/>
        <v>0</v>
      </c>
      <c r="AA386" s="474">
        <f t="shared" si="315"/>
        <v>0</v>
      </c>
      <c r="AB386" s="474">
        <f t="shared" si="315"/>
        <v>0</v>
      </c>
      <c r="AC386" s="474">
        <f t="shared" si="315"/>
        <v>0</v>
      </c>
      <c r="AD386" s="474">
        <f t="shared" si="315"/>
        <v>0</v>
      </c>
      <c r="AE386" s="474">
        <f t="shared" si="315"/>
        <v>0</v>
      </c>
      <c r="AF386" s="474">
        <f t="shared" si="315"/>
        <v>0</v>
      </c>
      <c r="AG386" s="474">
        <f t="shared" si="315"/>
        <v>0</v>
      </c>
      <c r="AH386" s="474">
        <f t="shared" si="315"/>
        <v>0</v>
      </c>
      <c r="AI386" s="474">
        <f t="shared" si="315"/>
        <v>0</v>
      </c>
      <c r="AJ386" s="474">
        <f t="shared" si="315"/>
        <v>7.4</v>
      </c>
      <c r="AK386" s="474">
        <f t="shared" si="315"/>
        <v>0</v>
      </c>
      <c r="AL386" s="474">
        <f t="shared" si="315"/>
        <v>0</v>
      </c>
      <c r="AM386" s="498">
        <f t="shared" si="315"/>
        <v>106.76</v>
      </c>
      <c r="AN386" s="474">
        <f t="shared" si="315"/>
        <v>39</v>
      </c>
      <c r="AO386" s="474">
        <f t="shared" si="315"/>
        <v>0</v>
      </c>
      <c r="AP386" s="474">
        <f t="shared" si="315"/>
        <v>0</v>
      </c>
      <c r="AQ386" s="474">
        <f t="shared" si="315"/>
        <v>145.76</v>
      </c>
    </row>
    <row r="387" s="448" customFormat="1" ht="14" customHeight="1" spans="1:43">
      <c r="A387" s="500"/>
      <c r="B387" s="470"/>
      <c r="C387" s="477" t="s">
        <v>486</v>
      </c>
      <c r="D387" s="474">
        <f t="shared" ref="D387:AQ387" si="316">SUM(D388:D391)</f>
        <v>0</v>
      </c>
      <c r="E387" s="474">
        <f t="shared" si="316"/>
        <v>43.8</v>
      </c>
      <c r="F387" s="474">
        <f t="shared" si="316"/>
        <v>28.12</v>
      </c>
      <c r="G387" s="474">
        <f t="shared" si="316"/>
        <v>0</v>
      </c>
      <c r="H387" s="474">
        <f t="shared" si="316"/>
        <v>0</v>
      </c>
      <c r="I387" s="474">
        <f t="shared" si="316"/>
        <v>0</v>
      </c>
      <c r="J387" s="474">
        <f t="shared" si="316"/>
        <v>1.21</v>
      </c>
      <c r="K387" s="474">
        <f t="shared" si="316"/>
        <v>0.11</v>
      </c>
      <c r="L387" s="474">
        <f t="shared" si="316"/>
        <v>0.08</v>
      </c>
      <c r="M387" s="474">
        <f t="shared" si="316"/>
        <v>0</v>
      </c>
      <c r="N387" s="474">
        <f t="shared" si="316"/>
        <v>0</v>
      </c>
      <c r="O387" s="474">
        <f t="shared" si="316"/>
        <v>0</v>
      </c>
      <c r="P387" s="474">
        <f t="shared" si="316"/>
        <v>0</v>
      </c>
      <c r="Q387" s="474">
        <f t="shared" si="316"/>
        <v>0</v>
      </c>
      <c r="R387" s="474">
        <f t="shared" si="316"/>
        <v>29.52</v>
      </c>
      <c r="S387" s="474">
        <f t="shared" si="316"/>
        <v>5.28</v>
      </c>
      <c r="T387" s="474">
        <f t="shared" si="316"/>
        <v>1.6</v>
      </c>
      <c r="U387" s="474">
        <f t="shared" si="316"/>
        <v>6.88</v>
      </c>
      <c r="V387" s="474">
        <f t="shared" si="316"/>
        <v>0</v>
      </c>
      <c r="W387" s="474">
        <f t="shared" si="316"/>
        <v>0</v>
      </c>
      <c r="X387" s="474">
        <f t="shared" si="316"/>
        <v>7.4</v>
      </c>
      <c r="Y387" s="474">
        <f t="shared" si="316"/>
        <v>0</v>
      </c>
      <c r="Z387" s="474">
        <f t="shared" si="316"/>
        <v>0</v>
      </c>
      <c r="AA387" s="474">
        <f t="shared" si="316"/>
        <v>0</v>
      </c>
      <c r="AB387" s="474">
        <f t="shared" si="316"/>
        <v>0</v>
      </c>
      <c r="AC387" s="474">
        <f t="shared" si="316"/>
        <v>0</v>
      </c>
      <c r="AD387" s="474">
        <f t="shared" si="316"/>
        <v>0</v>
      </c>
      <c r="AE387" s="474">
        <f t="shared" si="316"/>
        <v>0</v>
      </c>
      <c r="AF387" s="474">
        <f t="shared" si="316"/>
        <v>0</v>
      </c>
      <c r="AG387" s="474">
        <f t="shared" si="316"/>
        <v>0</v>
      </c>
      <c r="AH387" s="474">
        <f t="shared" si="316"/>
        <v>0</v>
      </c>
      <c r="AI387" s="474">
        <f t="shared" si="316"/>
        <v>0</v>
      </c>
      <c r="AJ387" s="474">
        <f t="shared" si="316"/>
        <v>7.4</v>
      </c>
      <c r="AK387" s="474">
        <f t="shared" si="316"/>
        <v>0</v>
      </c>
      <c r="AL387" s="474">
        <f t="shared" si="316"/>
        <v>0</v>
      </c>
      <c r="AM387" s="498">
        <f t="shared" si="316"/>
        <v>43.8</v>
      </c>
      <c r="AN387" s="474">
        <f t="shared" si="316"/>
        <v>0</v>
      </c>
      <c r="AO387" s="474">
        <f t="shared" si="316"/>
        <v>0</v>
      </c>
      <c r="AP387" s="474">
        <f t="shared" si="316"/>
        <v>0</v>
      </c>
      <c r="AQ387" s="474">
        <f t="shared" si="316"/>
        <v>43.8</v>
      </c>
    </row>
    <row r="388" s="448" customFormat="1" ht="14" customHeight="1" spans="1:43">
      <c r="A388" s="500"/>
      <c r="B388" s="470"/>
      <c r="C388" s="473" t="s">
        <v>150</v>
      </c>
      <c r="D388" s="474"/>
      <c r="E388" s="475">
        <f t="shared" si="309"/>
        <v>43.8</v>
      </c>
      <c r="F388" s="476">
        <v>28.12</v>
      </c>
      <c r="G388" s="476"/>
      <c r="H388" s="476"/>
      <c r="I388" s="476"/>
      <c r="J388" s="476">
        <v>1.21</v>
      </c>
      <c r="K388" s="476">
        <v>0.11</v>
      </c>
      <c r="L388" s="476">
        <v>0.08</v>
      </c>
      <c r="M388" s="476"/>
      <c r="N388" s="476"/>
      <c r="O388" s="476"/>
      <c r="P388" s="476"/>
      <c r="Q388" s="476"/>
      <c r="R388" s="458">
        <f t="shared" si="310"/>
        <v>29.52</v>
      </c>
      <c r="S388" s="476">
        <v>5.28</v>
      </c>
      <c r="T388" s="476">
        <v>1.6</v>
      </c>
      <c r="U388" s="458">
        <f t="shared" si="311"/>
        <v>6.88</v>
      </c>
      <c r="V388" s="476"/>
      <c r="W388" s="476"/>
      <c r="X388" s="476">
        <v>7.4</v>
      </c>
      <c r="Y388" s="476"/>
      <c r="Z388" s="476"/>
      <c r="AA388" s="476"/>
      <c r="AB388" s="476"/>
      <c r="AC388" s="476"/>
      <c r="AD388" s="476"/>
      <c r="AE388" s="476"/>
      <c r="AF388" s="476"/>
      <c r="AG388" s="476"/>
      <c r="AH388" s="476"/>
      <c r="AI388" s="476"/>
      <c r="AJ388" s="458">
        <f t="shared" si="312"/>
        <v>7.4</v>
      </c>
      <c r="AK388" s="476"/>
      <c r="AL388" s="476"/>
      <c r="AM388" s="499">
        <f t="shared" si="313"/>
        <v>43.8</v>
      </c>
      <c r="AN388" s="470"/>
      <c r="AO388" s="470"/>
      <c r="AP388" s="470"/>
      <c r="AQ388" s="72">
        <f t="shared" si="314"/>
        <v>43.8</v>
      </c>
    </row>
    <row r="389" s="448" customFormat="1" ht="14" customHeight="1" spans="1:43">
      <c r="A389" s="500"/>
      <c r="B389" s="470"/>
      <c r="C389" s="473" t="s">
        <v>152</v>
      </c>
      <c r="D389" s="474"/>
      <c r="E389" s="475">
        <f t="shared" si="309"/>
        <v>0</v>
      </c>
      <c r="F389" s="476"/>
      <c r="G389" s="476"/>
      <c r="H389" s="476"/>
      <c r="I389" s="476"/>
      <c r="J389" s="476"/>
      <c r="K389" s="476"/>
      <c r="L389" s="476"/>
      <c r="M389" s="476"/>
      <c r="N389" s="476"/>
      <c r="O389" s="476"/>
      <c r="P389" s="476"/>
      <c r="Q389" s="476"/>
      <c r="R389" s="458">
        <f t="shared" si="310"/>
        <v>0</v>
      </c>
      <c r="S389" s="476"/>
      <c r="T389" s="476"/>
      <c r="U389" s="458">
        <f t="shared" si="311"/>
        <v>0</v>
      </c>
      <c r="V389" s="476"/>
      <c r="W389" s="476"/>
      <c r="X389" s="476"/>
      <c r="Y389" s="476"/>
      <c r="Z389" s="476"/>
      <c r="AA389" s="476"/>
      <c r="AB389" s="476"/>
      <c r="AC389" s="476"/>
      <c r="AD389" s="476"/>
      <c r="AE389" s="476"/>
      <c r="AF389" s="476"/>
      <c r="AG389" s="476"/>
      <c r="AH389" s="476"/>
      <c r="AI389" s="476"/>
      <c r="AJ389" s="458">
        <f t="shared" si="312"/>
        <v>0</v>
      </c>
      <c r="AK389" s="476"/>
      <c r="AL389" s="476"/>
      <c r="AM389" s="499">
        <f t="shared" si="313"/>
        <v>0</v>
      </c>
      <c r="AN389" s="470"/>
      <c r="AO389" s="470"/>
      <c r="AP389" s="470"/>
      <c r="AQ389" s="72">
        <f t="shared" si="314"/>
        <v>0</v>
      </c>
    </row>
    <row r="390" s="448" customFormat="1" ht="14" customHeight="1" spans="1:43">
      <c r="A390" s="500"/>
      <c r="B390" s="470"/>
      <c r="C390" s="473" t="s">
        <v>154</v>
      </c>
      <c r="D390" s="474"/>
      <c r="E390" s="475">
        <f t="shared" si="309"/>
        <v>0</v>
      </c>
      <c r="F390" s="476"/>
      <c r="G390" s="476"/>
      <c r="H390" s="476"/>
      <c r="I390" s="476"/>
      <c r="J390" s="476"/>
      <c r="K390" s="476"/>
      <c r="L390" s="476"/>
      <c r="M390" s="476"/>
      <c r="N390" s="476"/>
      <c r="O390" s="476"/>
      <c r="P390" s="476"/>
      <c r="Q390" s="476"/>
      <c r="R390" s="458">
        <f t="shared" si="310"/>
        <v>0</v>
      </c>
      <c r="S390" s="476"/>
      <c r="T390" s="476"/>
      <c r="U390" s="458">
        <f t="shared" si="311"/>
        <v>0</v>
      </c>
      <c r="V390" s="476"/>
      <c r="W390" s="476"/>
      <c r="X390" s="476"/>
      <c r="Y390" s="476"/>
      <c r="Z390" s="476"/>
      <c r="AA390" s="476"/>
      <c r="AB390" s="476"/>
      <c r="AC390" s="476"/>
      <c r="AD390" s="476"/>
      <c r="AE390" s="476"/>
      <c r="AF390" s="476"/>
      <c r="AG390" s="476"/>
      <c r="AH390" s="476"/>
      <c r="AI390" s="476"/>
      <c r="AJ390" s="458">
        <f t="shared" si="312"/>
        <v>0</v>
      </c>
      <c r="AK390" s="476"/>
      <c r="AL390" s="476"/>
      <c r="AM390" s="499">
        <f t="shared" si="313"/>
        <v>0</v>
      </c>
      <c r="AN390" s="470"/>
      <c r="AO390" s="470"/>
      <c r="AP390" s="470"/>
      <c r="AQ390" s="72">
        <f t="shared" si="314"/>
        <v>0</v>
      </c>
    </row>
    <row r="391" s="448" customFormat="1" ht="14" customHeight="1" spans="1:43">
      <c r="A391" s="500"/>
      <c r="B391" s="470"/>
      <c r="C391" s="477" t="s">
        <v>487</v>
      </c>
      <c r="D391" s="474"/>
      <c r="E391" s="475">
        <f t="shared" si="309"/>
        <v>0</v>
      </c>
      <c r="F391" s="476"/>
      <c r="G391" s="476"/>
      <c r="H391" s="476"/>
      <c r="I391" s="476"/>
      <c r="J391" s="476"/>
      <c r="K391" s="476"/>
      <c r="L391" s="476"/>
      <c r="M391" s="476"/>
      <c r="N391" s="476"/>
      <c r="O391" s="476"/>
      <c r="P391" s="476"/>
      <c r="Q391" s="476"/>
      <c r="R391" s="458">
        <f t="shared" si="310"/>
        <v>0</v>
      </c>
      <c r="S391" s="476"/>
      <c r="T391" s="476"/>
      <c r="U391" s="458">
        <f t="shared" si="311"/>
        <v>0</v>
      </c>
      <c r="V391" s="476"/>
      <c r="W391" s="476"/>
      <c r="X391" s="476"/>
      <c r="Y391" s="476"/>
      <c r="Z391" s="476"/>
      <c r="AA391" s="476"/>
      <c r="AB391" s="476"/>
      <c r="AC391" s="476"/>
      <c r="AD391" s="476"/>
      <c r="AE391" s="476"/>
      <c r="AF391" s="476"/>
      <c r="AG391" s="476"/>
      <c r="AH391" s="476"/>
      <c r="AI391" s="476"/>
      <c r="AJ391" s="458">
        <f t="shared" si="312"/>
        <v>0</v>
      </c>
      <c r="AK391" s="476"/>
      <c r="AL391" s="476"/>
      <c r="AM391" s="499">
        <f t="shared" si="313"/>
        <v>0</v>
      </c>
      <c r="AN391" s="470"/>
      <c r="AO391" s="470"/>
      <c r="AP391" s="470"/>
      <c r="AQ391" s="72">
        <f t="shared" si="314"/>
        <v>0</v>
      </c>
    </row>
    <row r="392" s="448" customFormat="1" ht="14" customHeight="1" spans="1:43">
      <c r="A392" s="500"/>
      <c r="B392" s="470"/>
      <c r="C392" s="473" t="s">
        <v>488</v>
      </c>
      <c r="D392" s="474">
        <f t="shared" ref="D392:AQ392" si="317">SUM(D393:D400)</f>
        <v>0</v>
      </c>
      <c r="E392" s="474">
        <f t="shared" si="317"/>
        <v>0</v>
      </c>
      <c r="F392" s="474">
        <f t="shared" si="317"/>
        <v>0</v>
      </c>
      <c r="G392" s="474">
        <f t="shared" si="317"/>
        <v>0</v>
      </c>
      <c r="H392" s="474">
        <f t="shared" si="317"/>
        <v>0</v>
      </c>
      <c r="I392" s="474">
        <f t="shared" si="317"/>
        <v>0</v>
      </c>
      <c r="J392" s="474">
        <f t="shared" si="317"/>
        <v>0</v>
      </c>
      <c r="K392" s="474">
        <f t="shared" si="317"/>
        <v>0</v>
      </c>
      <c r="L392" s="474">
        <f t="shared" si="317"/>
        <v>0</v>
      </c>
      <c r="M392" s="474">
        <f t="shared" si="317"/>
        <v>0</v>
      </c>
      <c r="N392" s="474">
        <f t="shared" si="317"/>
        <v>0</v>
      </c>
      <c r="O392" s="474">
        <f t="shared" si="317"/>
        <v>0</v>
      </c>
      <c r="P392" s="474">
        <f t="shared" si="317"/>
        <v>0</v>
      </c>
      <c r="Q392" s="474">
        <f t="shared" si="317"/>
        <v>0</v>
      </c>
      <c r="R392" s="474">
        <f t="shared" si="317"/>
        <v>0</v>
      </c>
      <c r="S392" s="474">
        <f t="shared" si="317"/>
        <v>0</v>
      </c>
      <c r="T392" s="474">
        <f t="shared" si="317"/>
        <v>0</v>
      </c>
      <c r="U392" s="474">
        <f t="shared" si="317"/>
        <v>0</v>
      </c>
      <c r="V392" s="474">
        <f t="shared" si="317"/>
        <v>0</v>
      </c>
      <c r="W392" s="474">
        <f t="shared" si="317"/>
        <v>0</v>
      </c>
      <c r="X392" s="474">
        <f t="shared" si="317"/>
        <v>0</v>
      </c>
      <c r="Y392" s="474">
        <f t="shared" si="317"/>
        <v>0</v>
      </c>
      <c r="Z392" s="474">
        <f t="shared" si="317"/>
        <v>0</v>
      </c>
      <c r="AA392" s="474">
        <f t="shared" si="317"/>
        <v>0</v>
      </c>
      <c r="AB392" s="474">
        <f t="shared" si="317"/>
        <v>0</v>
      </c>
      <c r="AC392" s="474">
        <f t="shared" si="317"/>
        <v>0</v>
      </c>
      <c r="AD392" s="474">
        <f t="shared" si="317"/>
        <v>0</v>
      </c>
      <c r="AE392" s="474">
        <f t="shared" si="317"/>
        <v>0</v>
      </c>
      <c r="AF392" s="474">
        <f t="shared" si="317"/>
        <v>0</v>
      </c>
      <c r="AG392" s="474">
        <f t="shared" si="317"/>
        <v>0</v>
      </c>
      <c r="AH392" s="474">
        <f t="shared" si="317"/>
        <v>0</v>
      </c>
      <c r="AI392" s="474">
        <f t="shared" si="317"/>
        <v>0</v>
      </c>
      <c r="AJ392" s="474">
        <f t="shared" si="317"/>
        <v>0</v>
      </c>
      <c r="AK392" s="474">
        <f t="shared" si="317"/>
        <v>0</v>
      </c>
      <c r="AL392" s="474">
        <f t="shared" si="317"/>
        <v>0</v>
      </c>
      <c r="AM392" s="498">
        <f t="shared" si="317"/>
        <v>0</v>
      </c>
      <c r="AN392" s="474">
        <f t="shared" si="317"/>
        <v>0</v>
      </c>
      <c r="AO392" s="474">
        <f t="shared" si="317"/>
        <v>0</v>
      </c>
      <c r="AP392" s="474">
        <f t="shared" si="317"/>
        <v>0</v>
      </c>
      <c r="AQ392" s="474">
        <f t="shared" si="317"/>
        <v>0</v>
      </c>
    </row>
    <row r="393" s="448" customFormat="1" ht="14" customHeight="1" spans="1:43">
      <c r="A393" s="500"/>
      <c r="B393" s="470"/>
      <c r="C393" s="473" t="s">
        <v>489</v>
      </c>
      <c r="D393" s="474"/>
      <c r="E393" s="475">
        <f t="shared" ref="E393:E400" si="318">R393+U393+V393+AJ393+AL393</f>
        <v>0</v>
      </c>
      <c r="F393" s="476"/>
      <c r="G393" s="476"/>
      <c r="H393" s="476"/>
      <c r="I393" s="476"/>
      <c r="J393" s="476"/>
      <c r="K393" s="476"/>
      <c r="L393" s="476"/>
      <c r="M393" s="476"/>
      <c r="N393" s="476"/>
      <c r="O393" s="476"/>
      <c r="P393" s="476"/>
      <c r="Q393" s="476"/>
      <c r="R393" s="458">
        <f t="shared" ref="R393:R400" si="319">SUM(F393:Q393)</f>
        <v>0</v>
      </c>
      <c r="S393" s="476"/>
      <c r="T393" s="476"/>
      <c r="U393" s="458">
        <f t="shared" ref="U393:U400" si="320">SUM(S393:T393)</f>
        <v>0</v>
      </c>
      <c r="V393" s="476"/>
      <c r="W393" s="476"/>
      <c r="X393" s="476"/>
      <c r="Y393" s="476"/>
      <c r="Z393" s="476"/>
      <c r="AA393" s="476"/>
      <c r="AB393" s="476"/>
      <c r="AC393" s="476"/>
      <c r="AD393" s="476"/>
      <c r="AE393" s="476"/>
      <c r="AF393" s="476"/>
      <c r="AG393" s="476"/>
      <c r="AH393" s="476"/>
      <c r="AI393" s="476"/>
      <c r="AJ393" s="458">
        <f t="shared" ref="AJ393:AJ400" si="321">SUM(W393:AI393)</f>
        <v>0</v>
      </c>
      <c r="AK393" s="476"/>
      <c r="AL393" s="476"/>
      <c r="AM393" s="499">
        <f t="shared" ref="AM393:AM400" si="322">R393+U393+V393+AJ393+AL393</f>
        <v>0</v>
      </c>
      <c r="AN393" s="470"/>
      <c r="AO393" s="470"/>
      <c r="AP393" s="470"/>
      <c r="AQ393" s="72">
        <f t="shared" ref="AQ393:AQ400" si="323">AM393+AN393+AO393+AP393</f>
        <v>0</v>
      </c>
    </row>
    <row r="394" s="448" customFormat="1" ht="14" customHeight="1" spans="1:43">
      <c r="A394" s="500"/>
      <c r="B394" s="470"/>
      <c r="C394" s="473" t="s">
        <v>490</v>
      </c>
      <c r="D394" s="474"/>
      <c r="E394" s="475">
        <f t="shared" si="318"/>
        <v>0</v>
      </c>
      <c r="F394" s="476"/>
      <c r="G394" s="476"/>
      <c r="H394" s="476"/>
      <c r="I394" s="476"/>
      <c r="J394" s="476"/>
      <c r="K394" s="476"/>
      <c r="L394" s="476"/>
      <c r="M394" s="476"/>
      <c r="N394" s="476"/>
      <c r="O394" s="476"/>
      <c r="P394" s="476"/>
      <c r="Q394" s="476"/>
      <c r="R394" s="458">
        <f t="shared" si="319"/>
        <v>0</v>
      </c>
      <c r="S394" s="476"/>
      <c r="T394" s="476"/>
      <c r="U394" s="458">
        <f t="shared" si="320"/>
        <v>0</v>
      </c>
      <c r="V394" s="476"/>
      <c r="W394" s="476"/>
      <c r="X394" s="476"/>
      <c r="Y394" s="476"/>
      <c r="Z394" s="476"/>
      <c r="AA394" s="476"/>
      <c r="AB394" s="476"/>
      <c r="AC394" s="476"/>
      <c r="AD394" s="476"/>
      <c r="AE394" s="476"/>
      <c r="AF394" s="476"/>
      <c r="AG394" s="476"/>
      <c r="AH394" s="476"/>
      <c r="AI394" s="476"/>
      <c r="AJ394" s="458">
        <f t="shared" si="321"/>
        <v>0</v>
      </c>
      <c r="AK394" s="476"/>
      <c r="AL394" s="476"/>
      <c r="AM394" s="499">
        <f t="shared" si="322"/>
        <v>0</v>
      </c>
      <c r="AN394" s="470"/>
      <c r="AO394" s="470"/>
      <c r="AP394" s="470"/>
      <c r="AQ394" s="72">
        <f t="shared" si="323"/>
        <v>0</v>
      </c>
    </row>
    <row r="395" s="448" customFormat="1" ht="14" customHeight="1" spans="1:43">
      <c r="A395" s="500"/>
      <c r="B395" s="470"/>
      <c r="C395" s="471" t="s">
        <v>491</v>
      </c>
      <c r="D395" s="474"/>
      <c r="E395" s="475">
        <f t="shared" si="318"/>
        <v>0</v>
      </c>
      <c r="F395" s="476"/>
      <c r="G395" s="476"/>
      <c r="H395" s="476"/>
      <c r="I395" s="476"/>
      <c r="J395" s="476"/>
      <c r="K395" s="476"/>
      <c r="L395" s="476"/>
      <c r="M395" s="476"/>
      <c r="N395" s="476"/>
      <c r="O395" s="476"/>
      <c r="P395" s="476"/>
      <c r="Q395" s="476"/>
      <c r="R395" s="458">
        <f t="shared" si="319"/>
        <v>0</v>
      </c>
      <c r="S395" s="476"/>
      <c r="T395" s="476"/>
      <c r="U395" s="458">
        <f t="shared" si="320"/>
        <v>0</v>
      </c>
      <c r="V395" s="476"/>
      <c r="W395" s="476"/>
      <c r="X395" s="476"/>
      <c r="Y395" s="476"/>
      <c r="Z395" s="476"/>
      <c r="AA395" s="476"/>
      <c r="AB395" s="476"/>
      <c r="AC395" s="476"/>
      <c r="AD395" s="476"/>
      <c r="AE395" s="476"/>
      <c r="AF395" s="476"/>
      <c r="AG395" s="476"/>
      <c r="AH395" s="476"/>
      <c r="AI395" s="476"/>
      <c r="AJ395" s="458">
        <f t="shared" si="321"/>
        <v>0</v>
      </c>
      <c r="AK395" s="476"/>
      <c r="AL395" s="476"/>
      <c r="AM395" s="499">
        <f t="shared" si="322"/>
        <v>0</v>
      </c>
      <c r="AN395" s="470"/>
      <c r="AO395" s="470"/>
      <c r="AP395" s="470"/>
      <c r="AQ395" s="72">
        <f t="shared" si="323"/>
        <v>0</v>
      </c>
    </row>
    <row r="396" s="448" customFormat="1" ht="14" customHeight="1" spans="1:43">
      <c r="A396" s="500"/>
      <c r="B396" s="470"/>
      <c r="C396" s="473" t="s">
        <v>492</v>
      </c>
      <c r="D396" s="474"/>
      <c r="E396" s="475">
        <f t="shared" si="318"/>
        <v>0</v>
      </c>
      <c r="F396" s="476"/>
      <c r="G396" s="476"/>
      <c r="H396" s="476"/>
      <c r="I396" s="476"/>
      <c r="J396" s="476"/>
      <c r="K396" s="476"/>
      <c r="L396" s="476"/>
      <c r="M396" s="476"/>
      <c r="N396" s="476"/>
      <c r="O396" s="476"/>
      <c r="P396" s="476"/>
      <c r="Q396" s="476"/>
      <c r="R396" s="458">
        <f t="shared" si="319"/>
        <v>0</v>
      </c>
      <c r="S396" s="476"/>
      <c r="T396" s="476"/>
      <c r="U396" s="458">
        <f t="shared" si="320"/>
        <v>0</v>
      </c>
      <c r="V396" s="476"/>
      <c r="W396" s="476"/>
      <c r="X396" s="476"/>
      <c r="Y396" s="476"/>
      <c r="Z396" s="476"/>
      <c r="AA396" s="476"/>
      <c r="AB396" s="476"/>
      <c r="AC396" s="476"/>
      <c r="AD396" s="476"/>
      <c r="AE396" s="476"/>
      <c r="AF396" s="476"/>
      <c r="AG396" s="476"/>
      <c r="AH396" s="476"/>
      <c r="AI396" s="476"/>
      <c r="AJ396" s="458">
        <f t="shared" si="321"/>
        <v>0</v>
      </c>
      <c r="AK396" s="476"/>
      <c r="AL396" s="476"/>
      <c r="AM396" s="499">
        <f t="shared" si="322"/>
        <v>0</v>
      </c>
      <c r="AN396" s="470"/>
      <c r="AO396" s="470"/>
      <c r="AP396" s="470"/>
      <c r="AQ396" s="72">
        <f t="shared" si="323"/>
        <v>0</v>
      </c>
    </row>
    <row r="397" s="448" customFormat="1" ht="14" customHeight="1" spans="1:43">
      <c r="A397" s="500"/>
      <c r="B397" s="470"/>
      <c r="C397" s="473" t="s">
        <v>493</v>
      </c>
      <c r="D397" s="474"/>
      <c r="E397" s="475">
        <f t="shared" si="318"/>
        <v>0</v>
      </c>
      <c r="F397" s="476"/>
      <c r="G397" s="476"/>
      <c r="H397" s="476"/>
      <c r="I397" s="476"/>
      <c r="J397" s="476"/>
      <c r="K397" s="476"/>
      <c r="L397" s="476"/>
      <c r="M397" s="476"/>
      <c r="N397" s="476"/>
      <c r="O397" s="476"/>
      <c r="P397" s="476"/>
      <c r="Q397" s="476"/>
      <c r="R397" s="458">
        <f t="shared" si="319"/>
        <v>0</v>
      </c>
      <c r="S397" s="476"/>
      <c r="T397" s="476"/>
      <c r="U397" s="458">
        <f t="shared" si="320"/>
        <v>0</v>
      </c>
      <c r="V397" s="476"/>
      <c r="W397" s="476"/>
      <c r="X397" s="476"/>
      <c r="Y397" s="476"/>
      <c r="Z397" s="476"/>
      <c r="AA397" s="476"/>
      <c r="AB397" s="476"/>
      <c r="AC397" s="476"/>
      <c r="AD397" s="476"/>
      <c r="AE397" s="476"/>
      <c r="AF397" s="476"/>
      <c r="AG397" s="476"/>
      <c r="AH397" s="476"/>
      <c r="AI397" s="476"/>
      <c r="AJ397" s="458">
        <f t="shared" si="321"/>
        <v>0</v>
      </c>
      <c r="AK397" s="476"/>
      <c r="AL397" s="476"/>
      <c r="AM397" s="499">
        <f t="shared" si="322"/>
        <v>0</v>
      </c>
      <c r="AN397" s="470"/>
      <c r="AO397" s="470"/>
      <c r="AP397" s="470"/>
      <c r="AQ397" s="72">
        <f t="shared" si="323"/>
        <v>0</v>
      </c>
    </row>
    <row r="398" s="448" customFormat="1" ht="14" customHeight="1" spans="1:43">
      <c r="A398" s="500"/>
      <c r="B398" s="470"/>
      <c r="C398" s="473" t="s">
        <v>494</v>
      </c>
      <c r="D398" s="474"/>
      <c r="E398" s="475">
        <f t="shared" si="318"/>
        <v>0</v>
      </c>
      <c r="F398" s="476"/>
      <c r="G398" s="476"/>
      <c r="H398" s="476"/>
      <c r="I398" s="476"/>
      <c r="J398" s="476"/>
      <c r="K398" s="476"/>
      <c r="L398" s="476"/>
      <c r="M398" s="476"/>
      <c r="N398" s="476"/>
      <c r="O398" s="476"/>
      <c r="P398" s="476"/>
      <c r="Q398" s="476"/>
      <c r="R398" s="458">
        <f t="shared" si="319"/>
        <v>0</v>
      </c>
      <c r="S398" s="476"/>
      <c r="T398" s="476"/>
      <c r="U398" s="458">
        <f t="shared" si="320"/>
        <v>0</v>
      </c>
      <c r="V398" s="476"/>
      <c r="W398" s="476"/>
      <c r="X398" s="476"/>
      <c r="Y398" s="476"/>
      <c r="Z398" s="476"/>
      <c r="AA398" s="476"/>
      <c r="AB398" s="476"/>
      <c r="AC398" s="476"/>
      <c r="AD398" s="476"/>
      <c r="AE398" s="476"/>
      <c r="AF398" s="476"/>
      <c r="AG398" s="476"/>
      <c r="AH398" s="476"/>
      <c r="AI398" s="476"/>
      <c r="AJ398" s="458">
        <f t="shared" si="321"/>
        <v>0</v>
      </c>
      <c r="AK398" s="476"/>
      <c r="AL398" s="476"/>
      <c r="AM398" s="499">
        <f t="shared" si="322"/>
        <v>0</v>
      </c>
      <c r="AN398" s="470"/>
      <c r="AO398" s="470"/>
      <c r="AP398" s="470"/>
      <c r="AQ398" s="72">
        <f t="shared" si="323"/>
        <v>0</v>
      </c>
    </row>
    <row r="399" s="448" customFormat="1" ht="14" customHeight="1" spans="1:43">
      <c r="A399" s="500"/>
      <c r="B399" s="470"/>
      <c r="C399" s="477" t="s">
        <v>495</v>
      </c>
      <c r="D399" s="474"/>
      <c r="E399" s="475">
        <f t="shared" si="318"/>
        <v>0</v>
      </c>
      <c r="F399" s="476"/>
      <c r="G399" s="476"/>
      <c r="H399" s="476"/>
      <c r="I399" s="476"/>
      <c r="J399" s="476"/>
      <c r="K399" s="476"/>
      <c r="L399" s="476"/>
      <c r="M399" s="476"/>
      <c r="N399" s="476"/>
      <c r="O399" s="476"/>
      <c r="P399" s="476"/>
      <c r="Q399" s="476"/>
      <c r="R399" s="458">
        <f t="shared" si="319"/>
        <v>0</v>
      </c>
      <c r="S399" s="476"/>
      <c r="T399" s="476"/>
      <c r="U399" s="458">
        <f t="shared" si="320"/>
        <v>0</v>
      </c>
      <c r="V399" s="476"/>
      <c r="W399" s="476"/>
      <c r="X399" s="476"/>
      <c r="Y399" s="476"/>
      <c r="Z399" s="476"/>
      <c r="AA399" s="476"/>
      <c r="AB399" s="476"/>
      <c r="AC399" s="476"/>
      <c r="AD399" s="476"/>
      <c r="AE399" s="476"/>
      <c r="AF399" s="476"/>
      <c r="AG399" s="476"/>
      <c r="AH399" s="476"/>
      <c r="AI399" s="476"/>
      <c r="AJ399" s="458">
        <f t="shared" si="321"/>
        <v>0</v>
      </c>
      <c r="AK399" s="476"/>
      <c r="AL399" s="476"/>
      <c r="AM399" s="499">
        <f t="shared" si="322"/>
        <v>0</v>
      </c>
      <c r="AN399" s="470"/>
      <c r="AO399" s="470"/>
      <c r="AP399" s="470"/>
      <c r="AQ399" s="72">
        <f t="shared" si="323"/>
        <v>0</v>
      </c>
    </row>
    <row r="400" s="448" customFormat="1" ht="14" customHeight="1" spans="1:43">
      <c r="A400" s="500"/>
      <c r="B400" s="470"/>
      <c r="C400" s="477" t="s">
        <v>496</v>
      </c>
      <c r="D400" s="474"/>
      <c r="E400" s="475">
        <f t="shared" si="318"/>
        <v>0</v>
      </c>
      <c r="F400" s="476"/>
      <c r="G400" s="476"/>
      <c r="H400" s="476"/>
      <c r="I400" s="476"/>
      <c r="J400" s="476"/>
      <c r="K400" s="476"/>
      <c r="L400" s="476"/>
      <c r="M400" s="476"/>
      <c r="N400" s="476"/>
      <c r="O400" s="476"/>
      <c r="P400" s="476"/>
      <c r="Q400" s="476"/>
      <c r="R400" s="458">
        <f t="shared" si="319"/>
        <v>0</v>
      </c>
      <c r="S400" s="476"/>
      <c r="T400" s="476"/>
      <c r="U400" s="458">
        <f t="shared" si="320"/>
        <v>0</v>
      </c>
      <c r="V400" s="476"/>
      <c r="W400" s="476"/>
      <c r="X400" s="476"/>
      <c r="Y400" s="476"/>
      <c r="Z400" s="476"/>
      <c r="AA400" s="476"/>
      <c r="AB400" s="476"/>
      <c r="AC400" s="476"/>
      <c r="AD400" s="476"/>
      <c r="AE400" s="476"/>
      <c r="AF400" s="476"/>
      <c r="AG400" s="476"/>
      <c r="AH400" s="476"/>
      <c r="AI400" s="476"/>
      <c r="AJ400" s="458">
        <f t="shared" si="321"/>
        <v>0</v>
      </c>
      <c r="AK400" s="476"/>
      <c r="AL400" s="476"/>
      <c r="AM400" s="499">
        <f t="shared" si="322"/>
        <v>0</v>
      </c>
      <c r="AN400" s="470"/>
      <c r="AO400" s="470"/>
      <c r="AP400" s="470"/>
      <c r="AQ400" s="72">
        <f t="shared" si="323"/>
        <v>0</v>
      </c>
    </row>
    <row r="401" s="448" customFormat="1" ht="14" customHeight="1" spans="1:43">
      <c r="A401" s="500"/>
      <c r="B401" s="470"/>
      <c r="C401" s="477" t="s">
        <v>497</v>
      </c>
      <c r="D401" s="474">
        <f t="shared" ref="D401:AQ401" si="324">SUM(D402:D406)</f>
        <v>0</v>
      </c>
      <c r="E401" s="474">
        <f t="shared" si="324"/>
        <v>0</v>
      </c>
      <c r="F401" s="474">
        <f t="shared" si="324"/>
        <v>0</v>
      </c>
      <c r="G401" s="474">
        <f t="shared" si="324"/>
        <v>0</v>
      </c>
      <c r="H401" s="474">
        <f t="shared" si="324"/>
        <v>0</v>
      </c>
      <c r="I401" s="474">
        <f t="shared" si="324"/>
        <v>0</v>
      </c>
      <c r="J401" s="474">
        <f t="shared" si="324"/>
        <v>0</v>
      </c>
      <c r="K401" s="474">
        <f t="shared" si="324"/>
        <v>0</v>
      </c>
      <c r="L401" s="474">
        <f t="shared" si="324"/>
        <v>0</v>
      </c>
      <c r="M401" s="474">
        <f t="shared" si="324"/>
        <v>0</v>
      </c>
      <c r="N401" s="474">
        <f t="shared" si="324"/>
        <v>0</v>
      </c>
      <c r="O401" s="474">
        <f t="shared" si="324"/>
        <v>0</v>
      </c>
      <c r="P401" s="474">
        <f t="shared" si="324"/>
        <v>0</v>
      </c>
      <c r="Q401" s="474">
        <f t="shared" si="324"/>
        <v>0</v>
      </c>
      <c r="R401" s="474">
        <f t="shared" si="324"/>
        <v>0</v>
      </c>
      <c r="S401" s="474">
        <f t="shared" si="324"/>
        <v>0</v>
      </c>
      <c r="T401" s="474">
        <f t="shared" si="324"/>
        <v>0</v>
      </c>
      <c r="U401" s="474">
        <f t="shared" si="324"/>
        <v>0</v>
      </c>
      <c r="V401" s="474">
        <f t="shared" si="324"/>
        <v>0</v>
      </c>
      <c r="W401" s="474">
        <f t="shared" si="324"/>
        <v>0</v>
      </c>
      <c r="X401" s="474">
        <f t="shared" si="324"/>
        <v>0</v>
      </c>
      <c r="Y401" s="474">
        <f t="shared" si="324"/>
        <v>0</v>
      </c>
      <c r="Z401" s="474">
        <f t="shared" si="324"/>
        <v>0</v>
      </c>
      <c r="AA401" s="474">
        <f t="shared" si="324"/>
        <v>0</v>
      </c>
      <c r="AB401" s="474">
        <f t="shared" si="324"/>
        <v>0</v>
      </c>
      <c r="AC401" s="474">
        <f t="shared" si="324"/>
        <v>0</v>
      </c>
      <c r="AD401" s="474">
        <f t="shared" si="324"/>
        <v>0</v>
      </c>
      <c r="AE401" s="474">
        <f t="shared" si="324"/>
        <v>0</v>
      </c>
      <c r="AF401" s="474">
        <f t="shared" si="324"/>
        <v>0</v>
      </c>
      <c r="AG401" s="474">
        <f t="shared" si="324"/>
        <v>0</v>
      </c>
      <c r="AH401" s="474">
        <f t="shared" si="324"/>
        <v>0</v>
      </c>
      <c r="AI401" s="474">
        <f t="shared" si="324"/>
        <v>0</v>
      </c>
      <c r="AJ401" s="474">
        <f t="shared" si="324"/>
        <v>0</v>
      </c>
      <c r="AK401" s="474">
        <f t="shared" si="324"/>
        <v>0</v>
      </c>
      <c r="AL401" s="474">
        <f t="shared" si="324"/>
        <v>0</v>
      </c>
      <c r="AM401" s="498">
        <f t="shared" si="324"/>
        <v>0</v>
      </c>
      <c r="AN401" s="474">
        <f t="shared" si="324"/>
        <v>0</v>
      </c>
      <c r="AO401" s="474">
        <f t="shared" si="324"/>
        <v>0</v>
      </c>
      <c r="AP401" s="474">
        <f t="shared" si="324"/>
        <v>0</v>
      </c>
      <c r="AQ401" s="474">
        <f t="shared" si="324"/>
        <v>0</v>
      </c>
    </row>
    <row r="402" s="448" customFormat="1" ht="14" customHeight="1" spans="1:43">
      <c r="A402" s="500"/>
      <c r="B402" s="470"/>
      <c r="C402" s="473" t="s">
        <v>489</v>
      </c>
      <c r="D402" s="474"/>
      <c r="E402" s="475">
        <f t="shared" ref="E402:E406" si="325">R402+U402+V402+AJ402+AL402</f>
        <v>0</v>
      </c>
      <c r="F402" s="476"/>
      <c r="G402" s="476"/>
      <c r="H402" s="476"/>
      <c r="I402" s="476"/>
      <c r="J402" s="476"/>
      <c r="K402" s="476"/>
      <c r="L402" s="476"/>
      <c r="M402" s="476"/>
      <c r="N402" s="476"/>
      <c r="O402" s="476"/>
      <c r="P402" s="476"/>
      <c r="Q402" s="476"/>
      <c r="R402" s="458">
        <f t="shared" ref="R402:R406" si="326">SUM(F402:Q402)</f>
        <v>0</v>
      </c>
      <c r="S402" s="476"/>
      <c r="T402" s="476"/>
      <c r="U402" s="458">
        <f t="shared" ref="U402:U406" si="327">SUM(S402:T402)</f>
        <v>0</v>
      </c>
      <c r="V402" s="476"/>
      <c r="W402" s="476"/>
      <c r="X402" s="476"/>
      <c r="Y402" s="476"/>
      <c r="Z402" s="476"/>
      <c r="AA402" s="476"/>
      <c r="AB402" s="476"/>
      <c r="AC402" s="476"/>
      <c r="AD402" s="476"/>
      <c r="AE402" s="476"/>
      <c r="AF402" s="476"/>
      <c r="AG402" s="476"/>
      <c r="AH402" s="476"/>
      <c r="AI402" s="476"/>
      <c r="AJ402" s="458">
        <f t="shared" ref="AJ402:AJ406" si="328">SUM(W402:AI402)</f>
        <v>0</v>
      </c>
      <c r="AK402" s="476"/>
      <c r="AL402" s="476"/>
      <c r="AM402" s="499">
        <f t="shared" ref="AM402:AM406" si="329">R402+U402+V402+AJ402+AL402</f>
        <v>0</v>
      </c>
      <c r="AN402" s="470"/>
      <c r="AO402" s="470"/>
      <c r="AP402" s="470"/>
      <c r="AQ402" s="72">
        <f t="shared" ref="AQ402:AQ406" si="330">AM402+AN402+AO402+AP402</f>
        <v>0</v>
      </c>
    </row>
    <row r="403" s="448" customFormat="1" ht="14" customHeight="1" spans="1:43">
      <c r="A403" s="500"/>
      <c r="B403" s="470"/>
      <c r="C403" s="473" t="s">
        <v>498</v>
      </c>
      <c r="D403" s="474"/>
      <c r="E403" s="475">
        <f t="shared" si="325"/>
        <v>0</v>
      </c>
      <c r="F403" s="476"/>
      <c r="G403" s="476"/>
      <c r="H403" s="476"/>
      <c r="I403" s="476"/>
      <c r="J403" s="476"/>
      <c r="K403" s="476"/>
      <c r="L403" s="476"/>
      <c r="M403" s="476"/>
      <c r="N403" s="476"/>
      <c r="O403" s="476"/>
      <c r="P403" s="476"/>
      <c r="Q403" s="476"/>
      <c r="R403" s="458">
        <f t="shared" si="326"/>
        <v>0</v>
      </c>
      <c r="S403" s="476"/>
      <c r="T403" s="476"/>
      <c r="U403" s="458">
        <f t="shared" si="327"/>
        <v>0</v>
      </c>
      <c r="V403" s="476"/>
      <c r="W403" s="476"/>
      <c r="X403" s="476"/>
      <c r="Y403" s="476"/>
      <c r="Z403" s="476"/>
      <c r="AA403" s="476"/>
      <c r="AB403" s="476"/>
      <c r="AC403" s="476"/>
      <c r="AD403" s="476"/>
      <c r="AE403" s="476"/>
      <c r="AF403" s="476"/>
      <c r="AG403" s="476"/>
      <c r="AH403" s="476"/>
      <c r="AI403" s="476"/>
      <c r="AJ403" s="458">
        <f t="shared" si="328"/>
        <v>0</v>
      </c>
      <c r="AK403" s="476"/>
      <c r="AL403" s="476"/>
      <c r="AM403" s="499">
        <f t="shared" si="329"/>
        <v>0</v>
      </c>
      <c r="AN403" s="470"/>
      <c r="AO403" s="470"/>
      <c r="AP403" s="470"/>
      <c r="AQ403" s="72">
        <f t="shared" si="330"/>
        <v>0</v>
      </c>
    </row>
    <row r="404" s="448" customFormat="1" ht="14" customHeight="1" spans="1:43">
      <c r="A404" s="500"/>
      <c r="B404" s="470"/>
      <c r="C404" s="473" t="s">
        <v>499</v>
      </c>
      <c r="D404" s="474"/>
      <c r="E404" s="475">
        <f t="shared" si="325"/>
        <v>0</v>
      </c>
      <c r="F404" s="476"/>
      <c r="G404" s="476"/>
      <c r="H404" s="476"/>
      <c r="I404" s="476"/>
      <c r="J404" s="476"/>
      <c r="K404" s="476"/>
      <c r="L404" s="476"/>
      <c r="M404" s="476"/>
      <c r="N404" s="476"/>
      <c r="O404" s="476"/>
      <c r="P404" s="476"/>
      <c r="Q404" s="476"/>
      <c r="R404" s="458">
        <f t="shared" si="326"/>
        <v>0</v>
      </c>
      <c r="S404" s="476"/>
      <c r="T404" s="476"/>
      <c r="U404" s="458">
        <f t="shared" si="327"/>
        <v>0</v>
      </c>
      <c r="V404" s="476"/>
      <c r="W404" s="476"/>
      <c r="X404" s="476"/>
      <c r="Y404" s="476"/>
      <c r="Z404" s="476"/>
      <c r="AA404" s="476"/>
      <c r="AB404" s="476"/>
      <c r="AC404" s="476"/>
      <c r="AD404" s="476"/>
      <c r="AE404" s="476"/>
      <c r="AF404" s="476"/>
      <c r="AG404" s="476"/>
      <c r="AH404" s="476"/>
      <c r="AI404" s="476"/>
      <c r="AJ404" s="458">
        <f t="shared" si="328"/>
        <v>0</v>
      </c>
      <c r="AK404" s="476"/>
      <c r="AL404" s="476"/>
      <c r="AM404" s="499">
        <f t="shared" si="329"/>
        <v>0</v>
      </c>
      <c r="AN404" s="470"/>
      <c r="AO404" s="470"/>
      <c r="AP404" s="470"/>
      <c r="AQ404" s="72">
        <f t="shared" si="330"/>
        <v>0</v>
      </c>
    </row>
    <row r="405" s="448" customFormat="1" ht="14" customHeight="1" spans="1:43">
      <c r="A405" s="500"/>
      <c r="B405" s="470"/>
      <c r="C405" s="477" t="s">
        <v>500</v>
      </c>
      <c r="D405" s="474"/>
      <c r="E405" s="475">
        <f t="shared" si="325"/>
        <v>0</v>
      </c>
      <c r="F405" s="476"/>
      <c r="G405" s="476"/>
      <c r="H405" s="476"/>
      <c r="I405" s="476"/>
      <c r="J405" s="476"/>
      <c r="K405" s="476"/>
      <c r="L405" s="476"/>
      <c r="M405" s="476"/>
      <c r="N405" s="476"/>
      <c r="O405" s="476"/>
      <c r="P405" s="476"/>
      <c r="Q405" s="476"/>
      <c r="R405" s="458">
        <f t="shared" si="326"/>
        <v>0</v>
      </c>
      <c r="S405" s="476"/>
      <c r="T405" s="476"/>
      <c r="U405" s="458">
        <f t="shared" si="327"/>
        <v>0</v>
      </c>
      <c r="V405" s="476"/>
      <c r="W405" s="476"/>
      <c r="X405" s="476"/>
      <c r="Y405" s="476"/>
      <c r="Z405" s="476"/>
      <c r="AA405" s="476"/>
      <c r="AB405" s="476"/>
      <c r="AC405" s="476"/>
      <c r="AD405" s="476"/>
      <c r="AE405" s="476"/>
      <c r="AF405" s="476"/>
      <c r="AG405" s="476"/>
      <c r="AH405" s="476"/>
      <c r="AI405" s="476"/>
      <c r="AJ405" s="458">
        <f t="shared" si="328"/>
        <v>0</v>
      </c>
      <c r="AK405" s="476"/>
      <c r="AL405" s="476"/>
      <c r="AM405" s="499">
        <f t="shared" si="329"/>
        <v>0</v>
      </c>
      <c r="AN405" s="470"/>
      <c r="AO405" s="470"/>
      <c r="AP405" s="470"/>
      <c r="AQ405" s="72">
        <f t="shared" si="330"/>
        <v>0</v>
      </c>
    </row>
    <row r="406" s="448" customFormat="1" ht="14" customHeight="1" spans="1:43">
      <c r="A406" s="500"/>
      <c r="B406" s="470"/>
      <c r="C406" s="477" t="s">
        <v>501</v>
      </c>
      <c r="D406" s="474"/>
      <c r="E406" s="475">
        <f t="shared" si="325"/>
        <v>0</v>
      </c>
      <c r="F406" s="476"/>
      <c r="G406" s="476"/>
      <c r="H406" s="476"/>
      <c r="I406" s="476"/>
      <c r="J406" s="476"/>
      <c r="K406" s="476"/>
      <c r="L406" s="476"/>
      <c r="M406" s="476"/>
      <c r="N406" s="476"/>
      <c r="O406" s="476"/>
      <c r="P406" s="476"/>
      <c r="Q406" s="476"/>
      <c r="R406" s="458">
        <f t="shared" si="326"/>
        <v>0</v>
      </c>
      <c r="S406" s="476"/>
      <c r="T406" s="476"/>
      <c r="U406" s="458">
        <f t="shared" si="327"/>
        <v>0</v>
      </c>
      <c r="V406" s="476"/>
      <c r="W406" s="476"/>
      <c r="X406" s="476"/>
      <c r="Y406" s="476"/>
      <c r="Z406" s="476"/>
      <c r="AA406" s="476"/>
      <c r="AB406" s="476"/>
      <c r="AC406" s="476"/>
      <c r="AD406" s="476"/>
      <c r="AE406" s="476"/>
      <c r="AF406" s="476"/>
      <c r="AG406" s="476"/>
      <c r="AH406" s="476"/>
      <c r="AI406" s="476"/>
      <c r="AJ406" s="458">
        <f t="shared" si="328"/>
        <v>0</v>
      </c>
      <c r="AK406" s="476"/>
      <c r="AL406" s="476"/>
      <c r="AM406" s="499">
        <f t="shared" si="329"/>
        <v>0</v>
      </c>
      <c r="AN406" s="470"/>
      <c r="AO406" s="470"/>
      <c r="AP406" s="470"/>
      <c r="AQ406" s="72">
        <f t="shared" si="330"/>
        <v>0</v>
      </c>
    </row>
    <row r="407" s="448" customFormat="1" ht="14" customHeight="1" spans="1:43">
      <c r="A407" s="500"/>
      <c r="B407" s="470"/>
      <c r="C407" s="477" t="s">
        <v>502</v>
      </c>
      <c r="D407" s="474">
        <f t="shared" ref="D407:AQ407" si="331">SUM(D408:D412)</f>
        <v>0</v>
      </c>
      <c r="E407" s="474">
        <f t="shared" si="331"/>
        <v>0</v>
      </c>
      <c r="F407" s="474">
        <f t="shared" si="331"/>
        <v>0</v>
      </c>
      <c r="G407" s="474">
        <f t="shared" si="331"/>
        <v>0</v>
      </c>
      <c r="H407" s="474">
        <f t="shared" si="331"/>
        <v>0</v>
      </c>
      <c r="I407" s="474">
        <f t="shared" si="331"/>
        <v>0</v>
      </c>
      <c r="J407" s="474">
        <f t="shared" si="331"/>
        <v>0</v>
      </c>
      <c r="K407" s="474">
        <f t="shared" si="331"/>
        <v>0</v>
      </c>
      <c r="L407" s="474">
        <f t="shared" si="331"/>
        <v>0</v>
      </c>
      <c r="M407" s="474">
        <f t="shared" si="331"/>
        <v>0</v>
      </c>
      <c r="N407" s="474">
        <f t="shared" si="331"/>
        <v>0</v>
      </c>
      <c r="O407" s="474">
        <f t="shared" si="331"/>
        <v>0</v>
      </c>
      <c r="P407" s="474">
        <f t="shared" si="331"/>
        <v>0</v>
      </c>
      <c r="Q407" s="474">
        <f t="shared" si="331"/>
        <v>0</v>
      </c>
      <c r="R407" s="474">
        <f t="shared" si="331"/>
        <v>0</v>
      </c>
      <c r="S407" s="474">
        <f t="shared" si="331"/>
        <v>0</v>
      </c>
      <c r="T407" s="474">
        <f t="shared" si="331"/>
        <v>0</v>
      </c>
      <c r="U407" s="474">
        <f t="shared" si="331"/>
        <v>0</v>
      </c>
      <c r="V407" s="474">
        <f t="shared" si="331"/>
        <v>0</v>
      </c>
      <c r="W407" s="474">
        <f t="shared" si="331"/>
        <v>0</v>
      </c>
      <c r="X407" s="474">
        <f t="shared" si="331"/>
        <v>0</v>
      </c>
      <c r="Y407" s="474">
        <f t="shared" si="331"/>
        <v>0</v>
      </c>
      <c r="Z407" s="474">
        <f t="shared" si="331"/>
        <v>0</v>
      </c>
      <c r="AA407" s="474">
        <f t="shared" si="331"/>
        <v>0</v>
      </c>
      <c r="AB407" s="474">
        <f t="shared" si="331"/>
        <v>0</v>
      </c>
      <c r="AC407" s="474">
        <f t="shared" si="331"/>
        <v>0</v>
      </c>
      <c r="AD407" s="474">
        <f t="shared" si="331"/>
        <v>0</v>
      </c>
      <c r="AE407" s="474">
        <f t="shared" si="331"/>
        <v>0</v>
      </c>
      <c r="AF407" s="474">
        <f t="shared" si="331"/>
        <v>0</v>
      </c>
      <c r="AG407" s="474">
        <f t="shared" si="331"/>
        <v>0</v>
      </c>
      <c r="AH407" s="474">
        <f t="shared" si="331"/>
        <v>0</v>
      </c>
      <c r="AI407" s="474">
        <f t="shared" si="331"/>
        <v>0</v>
      </c>
      <c r="AJ407" s="474">
        <f t="shared" si="331"/>
        <v>0</v>
      </c>
      <c r="AK407" s="474">
        <f t="shared" si="331"/>
        <v>0</v>
      </c>
      <c r="AL407" s="474">
        <f t="shared" si="331"/>
        <v>0</v>
      </c>
      <c r="AM407" s="498">
        <f t="shared" si="331"/>
        <v>0</v>
      </c>
      <c r="AN407" s="474">
        <f t="shared" si="331"/>
        <v>0</v>
      </c>
      <c r="AO407" s="474">
        <f t="shared" si="331"/>
        <v>0</v>
      </c>
      <c r="AP407" s="474">
        <f t="shared" si="331"/>
        <v>0</v>
      </c>
      <c r="AQ407" s="474">
        <f t="shared" si="331"/>
        <v>0</v>
      </c>
    </row>
    <row r="408" s="448" customFormat="1" ht="14" customHeight="1" spans="1:43">
      <c r="A408" s="500"/>
      <c r="B408" s="470"/>
      <c r="C408" s="471" t="s">
        <v>489</v>
      </c>
      <c r="D408" s="474"/>
      <c r="E408" s="475">
        <f t="shared" ref="E408:E412" si="332">R408+U408+V408+AJ408+AL408</f>
        <v>0</v>
      </c>
      <c r="F408" s="476"/>
      <c r="G408" s="476"/>
      <c r="H408" s="476"/>
      <c r="I408" s="476"/>
      <c r="J408" s="476"/>
      <c r="K408" s="476"/>
      <c r="L408" s="476"/>
      <c r="M408" s="476"/>
      <c r="N408" s="476"/>
      <c r="O408" s="476"/>
      <c r="P408" s="476"/>
      <c r="Q408" s="476"/>
      <c r="R408" s="458">
        <f t="shared" ref="R408:R412" si="333">SUM(F408:Q408)</f>
        <v>0</v>
      </c>
      <c r="S408" s="476"/>
      <c r="T408" s="476"/>
      <c r="U408" s="458">
        <f t="shared" ref="U408:U412" si="334">SUM(S408:T408)</f>
        <v>0</v>
      </c>
      <c r="V408" s="476"/>
      <c r="W408" s="476"/>
      <c r="X408" s="476"/>
      <c r="Y408" s="476"/>
      <c r="Z408" s="476"/>
      <c r="AA408" s="476"/>
      <c r="AB408" s="476"/>
      <c r="AC408" s="476"/>
      <c r="AD408" s="476"/>
      <c r="AE408" s="476"/>
      <c r="AF408" s="476"/>
      <c r="AG408" s="476"/>
      <c r="AH408" s="476"/>
      <c r="AI408" s="476"/>
      <c r="AJ408" s="458">
        <f t="shared" ref="AJ408:AJ412" si="335">SUM(W408:AI408)</f>
        <v>0</v>
      </c>
      <c r="AK408" s="476"/>
      <c r="AL408" s="476"/>
      <c r="AM408" s="499">
        <f t="shared" ref="AM408:AM412" si="336">R408+U408+V408+AJ408+AL408</f>
        <v>0</v>
      </c>
      <c r="AN408" s="470"/>
      <c r="AO408" s="470"/>
      <c r="AP408" s="470"/>
      <c r="AQ408" s="72">
        <f t="shared" ref="AQ408:AQ412" si="337">AM408+AN408+AO408+AP408</f>
        <v>0</v>
      </c>
    </row>
    <row r="409" s="448" customFormat="1" ht="14" customHeight="1" spans="1:43">
      <c r="A409" s="500"/>
      <c r="B409" s="470"/>
      <c r="C409" s="473" t="s">
        <v>503</v>
      </c>
      <c r="D409" s="474"/>
      <c r="E409" s="475">
        <f t="shared" si="332"/>
        <v>0</v>
      </c>
      <c r="F409" s="476"/>
      <c r="G409" s="476"/>
      <c r="H409" s="476"/>
      <c r="I409" s="476"/>
      <c r="J409" s="476"/>
      <c r="K409" s="476"/>
      <c r="L409" s="476"/>
      <c r="M409" s="476"/>
      <c r="N409" s="476"/>
      <c r="O409" s="476"/>
      <c r="P409" s="476"/>
      <c r="Q409" s="476"/>
      <c r="R409" s="458">
        <f t="shared" si="333"/>
        <v>0</v>
      </c>
      <c r="S409" s="476"/>
      <c r="T409" s="476"/>
      <c r="U409" s="458">
        <f t="shared" si="334"/>
        <v>0</v>
      </c>
      <c r="V409" s="476"/>
      <c r="W409" s="476"/>
      <c r="X409" s="476"/>
      <c r="Y409" s="476"/>
      <c r="Z409" s="476"/>
      <c r="AA409" s="476"/>
      <c r="AB409" s="476"/>
      <c r="AC409" s="476"/>
      <c r="AD409" s="476"/>
      <c r="AE409" s="476"/>
      <c r="AF409" s="476"/>
      <c r="AG409" s="476"/>
      <c r="AH409" s="476"/>
      <c r="AI409" s="476"/>
      <c r="AJ409" s="458">
        <f t="shared" si="335"/>
        <v>0</v>
      </c>
      <c r="AK409" s="476"/>
      <c r="AL409" s="476"/>
      <c r="AM409" s="499">
        <f t="shared" si="336"/>
        <v>0</v>
      </c>
      <c r="AN409" s="470"/>
      <c r="AO409" s="470"/>
      <c r="AP409" s="470"/>
      <c r="AQ409" s="72">
        <f t="shared" si="337"/>
        <v>0</v>
      </c>
    </row>
    <row r="410" s="448" customFormat="1" ht="14" customHeight="1" spans="1:43">
      <c r="A410" s="500"/>
      <c r="B410" s="470"/>
      <c r="C410" s="473" t="s">
        <v>504</v>
      </c>
      <c r="D410" s="474"/>
      <c r="E410" s="475">
        <f t="shared" si="332"/>
        <v>0</v>
      </c>
      <c r="F410" s="476"/>
      <c r="G410" s="476"/>
      <c r="H410" s="476"/>
      <c r="I410" s="476"/>
      <c r="J410" s="476"/>
      <c r="K410" s="476"/>
      <c r="L410" s="476"/>
      <c r="M410" s="476"/>
      <c r="N410" s="476"/>
      <c r="O410" s="476"/>
      <c r="P410" s="476"/>
      <c r="Q410" s="476"/>
      <c r="R410" s="458">
        <f t="shared" si="333"/>
        <v>0</v>
      </c>
      <c r="S410" s="476"/>
      <c r="T410" s="476"/>
      <c r="U410" s="458">
        <f t="shared" si="334"/>
        <v>0</v>
      </c>
      <c r="V410" s="476"/>
      <c r="W410" s="476"/>
      <c r="X410" s="476"/>
      <c r="Y410" s="476"/>
      <c r="Z410" s="476"/>
      <c r="AA410" s="476"/>
      <c r="AB410" s="476"/>
      <c r="AC410" s="476"/>
      <c r="AD410" s="476"/>
      <c r="AE410" s="476"/>
      <c r="AF410" s="476"/>
      <c r="AG410" s="476"/>
      <c r="AH410" s="476"/>
      <c r="AI410" s="476"/>
      <c r="AJ410" s="458">
        <f t="shared" si="335"/>
        <v>0</v>
      </c>
      <c r="AK410" s="476"/>
      <c r="AL410" s="476"/>
      <c r="AM410" s="499">
        <f t="shared" si="336"/>
        <v>0</v>
      </c>
      <c r="AN410" s="470"/>
      <c r="AO410" s="470"/>
      <c r="AP410" s="470"/>
      <c r="AQ410" s="72">
        <f t="shared" si="337"/>
        <v>0</v>
      </c>
    </row>
    <row r="411" s="448" customFormat="1" ht="14" customHeight="1" spans="1:43">
      <c r="A411" s="500"/>
      <c r="B411" s="470"/>
      <c r="C411" s="473" t="s">
        <v>505</v>
      </c>
      <c r="D411" s="474"/>
      <c r="E411" s="475">
        <f t="shared" si="332"/>
        <v>0</v>
      </c>
      <c r="F411" s="476"/>
      <c r="G411" s="476"/>
      <c r="H411" s="476"/>
      <c r="I411" s="476"/>
      <c r="J411" s="476"/>
      <c r="K411" s="476"/>
      <c r="L411" s="476"/>
      <c r="M411" s="476"/>
      <c r="N411" s="476"/>
      <c r="O411" s="476"/>
      <c r="P411" s="476"/>
      <c r="Q411" s="476"/>
      <c r="R411" s="458">
        <f t="shared" si="333"/>
        <v>0</v>
      </c>
      <c r="S411" s="476"/>
      <c r="T411" s="476"/>
      <c r="U411" s="458">
        <f t="shared" si="334"/>
        <v>0</v>
      </c>
      <c r="V411" s="476"/>
      <c r="W411" s="476"/>
      <c r="X411" s="476"/>
      <c r="Y411" s="476"/>
      <c r="Z411" s="476"/>
      <c r="AA411" s="476"/>
      <c r="AB411" s="476"/>
      <c r="AC411" s="476"/>
      <c r="AD411" s="476"/>
      <c r="AE411" s="476"/>
      <c r="AF411" s="476"/>
      <c r="AG411" s="476"/>
      <c r="AH411" s="476"/>
      <c r="AI411" s="476"/>
      <c r="AJ411" s="458">
        <f t="shared" si="335"/>
        <v>0</v>
      </c>
      <c r="AK411" s="476"/>
      <c r="AL411" s="476"/>
      <c r="AM411" s="499">
        <f t="shared" si="336"/>
        <v>0</v>
      </c>
      <c r="AN411" s="470"/>
      <c r="AO411" s="470"/>
      <c r="AP411" s="470"/>
      <c r="AQ411" s="72">
        <f t="shared" si="337"/>
        <v>0</v>
      </c>
    </row>
    <row r="412" s="448" customFormat="1" ht="14" customHeight="1" spans="1:43">
      <c r="A412" s="500"/>
      <c r="B412" s="470"/>
      <c r="C412" s="477" t="s">
        <v>506</v>
      </c>
      <c r="D412" s="474"/>
      <c r="E412" s="475">
        <f t="shared" si="332"/>
        <v>0</v>
      </c>
      <c r="F412" s="476"/>
      <c r="G412" s="476"/>
      <c r="H412" s="476"/>
      <c r="I412" s="476"/>
      <c r="J412" s="476"/>
      <c r="K412" s="476"/>
      <c r="L412" s="476"/>
      <c r="M412" s="476"/>
      <c r="N412" s="476"/>
      <c r="O412" s="476"/>
      <c r="P412" s="476"/>
      <c r="Q412" s="476"/>
      <c r="R412" s="458">
        <f t="shared" si="333"/>
        <v>0</v>
      </c>
      <c r="S412" s="476"/>
      <c r="T412" s="476"/>
      <c r="U412" s="458">
        <f t="shared" si="334"/>
        <v>0</v>
      </c>
      <c r="V412" s="476"/>
      <c r="W412" s="476"/>
      <c r="X412" s="476"/>
      <c r="Y412" s="476"/>
      <c r="Z412" s="476"/>
      <c r="AA412" s="476"/>
      <c r="AB412" s="476"/>
      <c r="AC412" s="476"/>
      <c r="AD412" s="476"/>
      <c r="AE412" s="476"/>
      <c r="AF412" s="476"/>
      <c r="AG412" s="476"/>
      <c r="AH412" s="476"/>
      <c r="AI412" s="476"/>
      <c r="AJ412" s="458">
        <f t="shared" si="335"/>
        <v>0</v>
      </c>
      <c r="AK412" s="476"/>
      <c r="AL412" s="476"/>
      <c r="AM412" s="499">
        <f t="shared" si="336"/>
        <v>0</v>
      </c>
      <c r="AN412" s="470"/>
      <c r="AO412" s="470"/>
      <c r="AP412" s="470"/>
      <c r="AQ412" s="72">
        <f t="shared" si="337"/>
        <v>0</v>
      </c>
    </row>
    <row r="413" s="448" customFormat="1" ht="14" customHeight="1" spans="1:43">
      <c r="A413" s="500"/>
      <c r="B413" s="470"/>
      <c r="C413" s="477" t="s">
        <v>507</v>
      </c>
      <c r="D413" s="474">
        <f t="shared" ref="D413:AQ413" si="338">SUM(D414:D417)</f>
        <v>0</v>
      </c>
      <c r="E413" s="474">
        <f t="shared" si="338"/>
        <v>0</v>
      </c>
      <c r="F413" s="474">
        <f t="shared" si="338"/>
        <v>0</v>
      </c>
      <c r="G413" s="474">
        <f t="shared" si="338"/>
        <v>0</v>
      </c>
      <c r="H413" s="474">
        <f t="shared" si="338"/>
        <v>0</v>
      </c>
      <c r="I413" s="474">
        <f t="shared" si="338"/>
        <v>0</v>
      </c>
      <c r="J413" s="474">
        <f t="shared" si="338"/>
        <v>0</v>
      </c>
      <c r="K413" s="474">
        <f t="shared" si="338"/>
        <v>0</v>
      </c>
      <c r="L413" s="474">
        <f t="shared" si="338"/>
        <v>0</v>
      </c>
      <c r="M413" s="474">
        <f t="shared" si="338"/>
        <v>0</v>
      </c>
      <c r="N413" s="474">
        <f t="shared" si="338"/>
        <v>0</v>
      </c>
      <c r="O413" s="474">
        <f t="shared" si="338"/>
        <v>0</v>
      </c>
      <c r="P413" s="474">
        <f t="shared" si="338"/>
        <v>0</v>
      </c>
      <c r="Q413" s="474">
        <f t="shared" si="338"/>
        <v>0</v>
      </c>
      <c r="R413" s="474">
        <f t="shared" si="338"/>
        <v>0</v>
      </c>
      <c r="S413" s="474">
        <f t="shared" si="338"/>
        <v>0</v>
      </c>
      <c r="T413" s="474">
        <f t="shared" si="338"/>
        <v>0</v>
      </c>
      <c r="U413" s="474">
        <f t="shared" si="338"/>
        <v>0</v>
      </c>
      <c r="V413" s="474">
        <f t="shared" si="338"/>
        <v>0</v>
      </c>
      <c r="W413" s="474">
        <f t="shared" si="338"/>
        <v>0</v>
      </c>
      <c r="X413" s="474">
        <f t="shared" si="338"/>
        <v>0</v>
      </c>
      <c r="Y413" s="474">
        <f t="shared" si="338"/>
        <v>0</v>
      </c>
      <c r="Z413" s="474">
        <f t="shared" si="338"/>
        <v>0</v>
      </c>
      <c r="AA413" s="474">
        <f t="shared" si="338"/>
        <v>0</v>
      </c>
      <c r="AB413" s="474">
        <f t="shared" si="338"/>
        <v>0</v>
      </c>
      <c r="AC413" s="474">
        <f t="shared" si="338"/>
        <v>0</v>
      </c>
      <c r="AD413" s="474">
        <f t="shared" si="338"/>
        <v>0</v>
      </c>
      <c r="AE413" s="474">
        <f t="shared" si="338"/>
        <v>0</v>
      </c>
      <c r="AF413" s="474">
        <f t="shared" si="338"/>
        <v>0</v>
      </c>
      <c r="AG413" s="474">
        <f t="shared" si="338"/>
        <v>0</v>
      </c>
      <c r="AH413" s="474">
        <f t="shared" si="338"/>
        <v>0</v>
      </c>
      <c r="AI413" s="474">
        <f t="shared" si="338"/>
        <v>0</v>
      </c>
      <c r="AJ413" s="474">
        <f t="shared" si="338"/>
        <v>0</v>
      </c>
      <c r="AK413" s="474">
        <f t="shared" si="338"/>
        <v>0</v>
      </c>
      <c r="AL413" s="474">
        <f t="shared" si="338"/>
        <v>0</v>
      </c>
      <c r="AM413" s="498">
        <f t="shared" si="338"/>
        <v>0</v>
      </c>
      <c r="AN413" s="474">
        <f t="shared" si="338"/>
        <v>0</v>
      </c>
      <c r="AO413" s="474">
        <f t="shared" si="338"/>
        <v>0</v>
      </c>
      <c r="AP413" s="474">
        <f t="shared" si="338"/>
        <v>0</v>
      </c>
      <c r="AQ413" s="474">
        <f t="shared" si="338"/>
        <v>0</v>
      </c>
    </row>
    <row r="414" s="448" customFormat="1" ht="14" customHeight="1" spans="1:43">
      <c r="A414" s="500"/>
      <c r="B414" s="470"/>
      <c r="C414" s="477" t="s">
        <v>489</v>
      </c>
      <c r="D414" s="474"/>
      <c r="E414" s="475">
        <f t="shared" ref="E414:E417" si="339">R414+U414+V414+AJ414+AL414</f>
        <v>0</v>
      </c>
      <c r="F414" s="476"/>
      <c r="G414" s="476"/>
      <c r="H414" s="476"/>
      <c r="I414" s="476"/>
      <c r="J414" s="476"/>
      <c r="K414" s="476"/>
      <c r="L414" s="476"/>
      <c r="M414" s="476"/>
      <c r="N414" s="476"/>
      <c r="O414" s="476"/>
      <c r="P414" s="476"/>
      <c r="Q414" s="476"/>
      <c r="R414" s="458">
        <f t="shared" ref="R414:R417" si="340">SUM(F414:Q414)</f>
        <v>0</v>
      </c>
      <c r="S414" s="476"/>
      <c r="T414" s="476"/>
      <c r="U414" s="458">
        <f t="shared" ref="U414:U417" si="341">SUM(S414:T414)</f>
        <v>0</v>
      </c>
      <c r="V414" s="476"/>
      <c r="W414" s="476"/>
      <c r="X414" s="476"/>
      <c r="Y414" s="476"/>
      <c r="Z414" s="476"/>
      <c r="AA414" s="476"/>
      <c r="AB414" s="476"/>
      <c r="AC414" s="476"/>
      <c r="AD414" s="476"/>
      <c r="AE414" s="476"/>
      <c r="AF414" s="476"/>
      <c r="AG414" s="476"/>
      <c r="AH414" s="476"/>
      <c r="AI414" s="476"/>
      <c r="AJ414" s="458">
        <f t="shared" ref="AJ414:AJ417" si="342">SUM(W414:AI414)</f>
        <v>0</v>
      </c>
      <c r="AK414" s="476"/>
      <c r="AL414" s="476"/>
      <c r="AM414" s="499">
        <f t="shared" ref="AM414:AM417" si="343">R414+U414+V414+AJ414+AL414</f>
        <v>0</v>
      </c>
      <c r="AN414" s="470"/>
      <c r="AO414" s="470"/>
      <c r="AP414" s="470"/>
      <c r="AQ414" s="72">
        <f t="shared" ref="AQ414:AQ417" si="344">AM414+AN414+AO414+AP414</f>
        <v>0</v>
      </c>
    </row>
    <row r="415" s="448" customFormat="1" ht="14" customHeight="1" spans="1:43">
      <c r="A415" s="500"/>
      <c r="B415" s="470"/>
      <c r="C415" s="473" t="s">
        <v>508</v>
      </c>
      <c r="D415" s="474"/>
      <c r="E415" s="475">
        <f t="shared" si="339"/>
        <v>0</v>
      </c>
      <c r="F415" s="476"/>
      <c r="G415" s="476"/>
      <c r="H415" s="476"/>
      <c r="I415" s="476"/>
      <c r="J415" s="476"/>
      <c r="K415" s="476"/>
      <c r="L415" s="476"/>
      <c r="M415" s="476"/>
      <c r="N415" s="476"/>
      <c r="O415" s="476"/>
      <c r="P415" s="476"/>
      <c r="Q415" s="476"/>
      <c r="R415" s="458">
        <f t="shared" si="340"/>
        <v>0</v>
      </c>
      <c r="S415" s="476"/>
      <c r="T415" s="476"/>
      <c r="U415" s="458">
        <f t="shared" si="341"/>
        <v>0</v>
      </c>
      <c r="V415" s="476"/>
      <c r="W415" s="476"/>
      <c r="X415" s="476"/>
      <c r="Y415" s="476"/>
      <c r="Z415" s="476"/>
      <c r="AA415" s="476"/>
      <c r="AB415" s="476"/>
      <c r="AC415" s="476"/>
      <c r="AD415" s="476"/>
      <c r="AE415" s="476"/>
      <c r="AF415" s="476"/>
      <c r="AG415" s="476"/>
      <c r="AH415" s="476"/>
      <c r="AI415" s="476"/>
      <c r="AJ415" s="458">
        <f t="shared" si="342"/>
        <v>0</v>
      </c>
      <c r="AK415" s="476"/>
      <c r="AL415" s="476"/>
      <c r="AM415" s="499">
        <f t="shared" si="343"/>
        <v>0</v>
      </c>
      <c r="AN415" s="470"/>
      <c r="AO415" s="470"/>
      <c r="AP415" s="470"/>
      <c r="AQ415" s="72">
        <f t="shared" si="344"/>
        <v>0</v>
      </c>
    </row>
    <row r="416" s="448" customFormat="1" ht="14" customHeight="1" spans="1:43">
      <c r="A416" s="500"/>
      <c r="B416" s="470"/>
      <c r="C416" s="473" t="s">
        <v>509</v>
      </c>
      <c r="D416" s="474"/>
      <c r="E416" s="475">
        <f t="shared" si="339"/>
        <v>0</v>
      </c>
      <c r="F416" s="476"/>
      <c r="G416" s="476"/>
      <c r="H416" s="476"/>
      <c r="I416" s="476"/>
      <c r="J416" s="476"/>
      <c r="K416" s="476"/>
      <c r="L416" s="476"/>
      <c r="M416" s="476"/>
      <c r="N416" s="476"/>
      <c r="O416" s="476"/>
      <c r="P416" s="476"/>
      <c r="Q416" s="476"/>
      <c r="R416" s="458">
        <f t="shared" si="340"/>
        <v>0</v>
      </c>
      <c r="S416" s="476"/>
      <c r="T416" s="476"/>
      <c r="U416" s="458">
        <f t="shared" si="341"/>
        <v>0</v>
      </c>
      <c r="V416" s="476"/>
      <c r="W416" s="476"/>
      <c r="X416" s="476"/>
      <c r="Y416" s="476"/>
      <c r="Z416" s="476"/>
      <c r="AA416" s="476"/>
      <c r="AB416" s="476"/>
      <c r="AC416" s="476"/>
      <c r="AD416" s="476"/>
      <c r="AE416" s="476"/>
      <c r="AF416" s="476"/>
      <c r="AG416" s="476"/>
      <c r="AH416" s="476"/>
      <c r="AI416" s="476"/>
      <c r="AJ416" s="458">
        <f t="shared" si="342"/>
        <v>0</v>
      </c>
      <c r="AK416" s="476"/>
      <c r="AL416" s="476"/>
      <c r="AM416" s="499">
        <f t="shared" si="343"/>
        <v>0</v>
      </c>
      <c r="AN416" s="470"/>
      <c r="AO416" s="470"/>
      <c r="AP416" s="470"/>
      <c r="AQ416" s="72">
        <f t="shared" si="344"/>
        <v>0</v>
      </c>
    </row>
    <row r="417" s="448" customFormat="1" ht="14" customHeight="1" spans="1:43">
      <c r="A417" s="500"/>
      <c r="B417" s="470"/>
      <c r="C417" s="473" t="s">
        <v>510</v>
      </c>
      <c r="D417" s="474"/>
      <c r="E417" s="475">
        <f t="shared" si="339"/>
        <v>0</v>
      </c>
      <c r="F417" s="476"/>
      <c r="G417" s="476"/>
      <c r="H417" s="476"/>
      <c r="I417" s="476"/>
      <c r="J417" s="476"/>
      <c r="K417" s="476"/>
      <c r="L417" s="476"/>
      <c r="M417" s="476"/>
      <c r="N417" s="476"/>
      <c r="O417" s="476"/>
      <c r="P417" s="476"/>
      <c r="Q417" s="476"/>
      <c r="R417" s="458">
        <f t="shared" si="340"/>
        <v>0</v>
      </c>
      <c r="S417" s="476"/>
      <c r="T417" s="476"/>
      <c r="U417" s="458">
        <f t="shared" si="341"/>
        <v>0</v>
      </c>
      <c r="V417" s="476"/>
      <c r="W417" s="476"/>
      <c r="X417" s="476"/>
      <c r="Y417" s="476"/>
      <c r="Z417" s="476"/>
      <c r="AA417" s="476"/>
      <c r="AB417" s="476"/>
      <c r="AC417" s="476"/>
      <c r="AD417" s="476"/>
      <c r="AE417" s="476"/>
      <c r="AF417" s="476"/>
      <c r="AG417" s="476"/>
      <c r="AH417" s="476"/>
      <c r="AI417" s="476"/>
      <c r="AJ417" s="458">
        <f t="shared" si="342"/>
        <v>0</v>
      </c>
      <c r="AK417" s="476"/>
      <c r="AL417" s="476"/>
      <c r="AM417" s="499">
        <f t="shared" si="343"/>
        <v>0</v>
      </c>
      <c r="AN417" s="470"/>
      <c r="AO417" s="470"/>
      <c r="AP417" s="470"/>
      <c r="AQ417" s="72">
        <f t="shared" si="344"/>
        <v>0</v>
      </c>
    </row>
    <row r="418" s="448" customFormat="1" ht="14" customHeight="1" spans="1:43">
      <c r="A418" s="500"/>
      <c r="B418" s="470"/>
      <c r="C418" s="477" t="s">
        <v>511</v>
      </c>
      <c r="D418" s="474">
        <f t="shared" ref="D418:AQ418" si="345">SUM(D419:D422)</f>
        <v>0</v>
      </c>
      <c r="E418" s="474">
        <f t="shared" si="345"/>
        <v>0</v>
      </c>
      <c r="F418" s="474">
        <f t="shared" si="345"/>
        <v>0</v>
      </c>
      <c r="G418" s="474">
        <f t="shared" si="345"/>
        <v>0</v>
      </c>
      <c r="H418" s="474">
        <f t="shared" si="345"/>
        <v>0</v>
      </c>
      <c r="I418" s="474">
        <f t="shared" si="345"/>
        <v>0</v>
      </c>
      <c r="J418" s="474">
        <f t="shared" si="345"/>
        <v>0</v>
      </c>
      <c r="K418" s="474">
        <f t="shared" si="345"/>
        <v>0</v>
      </c>
      <c r="L418" s="474">
        <f t="shared" si="345"/>
        <v>0</v>
      </c>
      <c r="M418" s="474">
        <f t="shared" si="345"/>
        <v>0</v>
      </c>
      <c r="N418" s="474">
        <f t="shared" si="345"/>
        <v>0</v>
      </c>
      <c r="O418" s="474">
        <f t="shared" si="345"/>
        <v>0</v>
      </c>
      <c r="P418" s="474">
        <f t="shared" si="345"/>
        <v>0</v>
      </c>
      <c r="Q418" s="474">
        <f t="shared" si="345"/>
        <v>0</v>
      </c>
      <c r="R418" s="474">
        <f t="shared" si="345"/>
        <v>0</v>
      </c>
      <c r="S418" s="474">
        <f t="shared" si="345"/>
        <v>0</v>
      </c>
      <c r="T418" s="474">
        <f t="shared" si="345"/>
        <v>0</v>
      </c>
      <c r="U418" s="474">
        <f t="shared" si="345"/>
        <v>0</v>
      </c>
      <c r="V418" s="474">
        <f t="shared" si="345"/>
        <v>0</v>
      </c>
      <c r="W418" s="474">
        <f t="shared" si="345"/>
        <v>0</v>
      </c>
      <c r="X418" s="474">
        <f t="shared" si="345"/>
        <v>0</v>
      </c>
      <c r="Y418" s="474">
        <f t="shared" si="345"/>
        <v>0</v>
      </c>
      <c r="Z418" s="474">
        <f t="shared" si="345"/>
        <v>0</v>
      </c>
      <c r="AA418" s="474">
        <f t="shared" si="345"/>
        <v>0</v>
      </c>
      <c r="AB418" s="474">
        <f t="shared" si="345"/>
        <v>0</v>
      </c>
      <c r="AC418" s="474">
        <f t="shared" si="345"/>
        <v>0</v>
      </c>
      <c r="AD418" s="474">
        <f t="shared" si="345"/>
        <v>0</v>
      </c>
      <c r="AE418" s="474">
        <f t="shared" si="345"/>
        <v>0</v>
      </c>
      <c r="AF418" s="474">
        <f t="shared" si="345"/>
        <v>0</v>
      </c>
      <c r="AG418" s="474">
        <f t="shared" si="345"/>
        <v>0</v>
      </c>
      <c r="AH418" s="474">
        <f t="shared" si="345"/>
        <v>0</v>
      </c>
      <c r="AI418" s="474">
        <f t="shared" si="345"/>
        <v>0</v>
      </c>
      <c r="AJ418" s="474">
        <f t="shared" si="345"/>
        <v>0</v>
      </c>
      <c r="AK418" s="474">
        <f t="shared" si="345"/>
        <v>0</v>
      </c>
      <c r="AL418" s="474">
        <f t="shared" si="345"/>
        <v>0</v>
      </c>
      <c r="AM418" s="498">
        <f t="shared" si="345"/>
        <v>0</v>
      </c>
      <c r="AN418" s="474">
        <f t="shared" si="345"/>
        <v>0</v>
      </c>
      <c r="AO418" s="474">
        <f t="shared" si="345"/>
        <v>0</v>
      </c>
      <c r="AP418" s="474">
        <f t="shared" si="345"/>
        <v>0</v>
      </c>
      <c r="AQ418" s="474">
        <f t="shared" si="345"/>
        <v>0</v>
      </c>
    </row>
    <row r="419" s="448" customFormat="1" ht="14" customHeight="1" spans="1:43">
      <c r="A419" s="500"/>
      <c r="B419" s="470"/>
      <c r="C419" s="477" t="s">
        <v>512</v>
      </c>
      <c r="D419" s="474"/>
      <c r="E419" s="475">
        <f t="shared" ref="E419:E422" si="346">R419+U419+V419+AJ419+AL419</f>
        <v>0</v>
      </c>
      <c r="F419" s="476"/>
      <c r="G419" s="476"/>
      <c r="H419" s="476"/>
      <c r="I419" s="476"/>
      <c r="J419" s="476"/>
      <c r="K419" s="476"/>
      <c r="L419" s="476"/>
      <c r="M419" s="476"/>
      <c r="N419" s="476"/>
      <c r="O419" s="476"/>
      <c r="P419" s="476"/>
      <c r="Q419" s="476"/>
      <c r="R419" s="458">
        <f t="shared" ref="R419:R422" si="347">SUM(F419:Q419)</f>
        <v>0</v>
      </c>
      <c r="S419" s="476"/>
      <c r="T419" s="476"/>
      <c r="U419" s="458">
        <f t="shared" ref="U419:U422" si="348">SUM(S419:T419)</f>
        <v>0</v>
      </c>
      <c r="V419" s="476"/>
      <c r="W419" s="476"/>
      <c r="X419" s="476"/>
      <c r="Y419" s="476"/>
      <c r="Z419" s="476"/>
      <c r="AA419" s="476"/>
      <c r="AB419" s="476"/>
      <c r="AC419" s="476"/>
      <c r="AD419" s="476"/>
      <c r="AE419" s="476"/>
      <c r="AF419" s="476"/>
      <c r="AG419" s="476"/>
      <c r="AH419" s="476"/>
      <c r="AI419" s="476"/>
      <c r="AJ419" s="458">
        <f t="shared" ref="AJ419:AJ422" si="349">SUM(W419:AI419)</f>
        <v>0</v>
      </c>
      <c r="AK419" s="476"/>
      <c r="AL419" s="476"/>
      <c r="AM419" s="499">
        <f t="shared" ref="AM419:AM422" si="350">R419+U419+V419+AJ419+AL419</f>
        <v>0</v>
      </c>
      <c r="AN419" s="470"/>
      <c r="AO419" s="470"/>
      <c r="AP419" s="470"/>
      <c r="AQ419" s="72">
        <f t="shared" ref="AQ419:AQ422" si="351">AM419+AN419+AO419+AP419</f>
        <v>0</v>
      </c>
    </row>
    <row r="420" s="448" customFormat="1" ht="14" customHeight="1" spans="1:43">
      <c r="A420" s="500"/>
      <c r="B420" s="470"/>
      <c r="C420" s="477" t="s">
        <v>513</v>
      </c>
      <c r="D420" s="474"/>
      <c r="E420" s="475">
        <f t="shared" si="346"/>
        <v>0</v>
      </c>
      <c r="F420" s="476"/>
      <c r="G420" s="476"/>
      <c r="H420" s="476"/>
      <c r="I420" s="476"/>
      <c r="J420" s="476"/>
      <c r="K420" s="476"/>
      <c r="L420" s="476"/>
      <c r="M420" s="476"/>
      <c r="N420" s="476"/>
      <c r="O420" s="476"/>
      <c r="P420" s="476"/>
      <c r="Q420" s="476"/>
      <c r="R420" s="458">
        <f t="shared" si="347"/>
        <v>0</v>
      </c>
      <c r="S420" s="476"/>
      <c r="T420" s="476"/>
      <c r="U420" s="458">
        <f t="shared" si="348"/>
        <v>0</v>
      </c>
      <c r="V420" s="476"/>
      <c r="W420" s="476"/>
      <c r="X420" s="476"/>
      <c r="Y420" s="476"/>
      <c r="Z420" s="476"/>
      <c r="AA420" s="476"/>
      <c r="AB420" s="476"/>
      <c r="AC420" s="476"/>
      <c r="AD420" s="476"/>
      <c r="AE420" s="476"/>
      <c r="AF420" s="476"/>
      <c r="AG420" s="476"/>
      <c r="AH420" s="476"/>
      <c r="AI420" s="476"/>
      <c r="AJ420" s="458">
        <f t="shared" si="349"/>
        <v>0</v>
      </c>
      <c r="AK420" s="476"/>
      <c r="AL420" s="476"/>
      <c r="AM420" s="499">
        <f t="shared" si="350"/>
        <v>0</v>
      </c>
      <c r="AN420" s="470"/>
      <c r="AO420" s="470"/>
      <c r="AP420" s="470"/>
      <c r="AQ420" s="72">
        <f t="shared" si="351"/>
        <v>0</v>
      </c>
    </row>
    <row r="421" s="448" customFormat="1" ht="14" customHeight="1" spans="1:43">
      <c r="A421" s="500"/>
      <c r="B421" s="470"/>
      <c r="C421" s="477" t="s">
        <v>514</v>
      </c>
      <c r="D421" s="474"/>
      <c r="E421" s="475">
        <f t="shared" si="346"/>
        <v>0</v>
      </c>
      <c r="F421" s="476"/>
      <c r="G421" s="476"/>
      <c r="H421" s="476"/>
      <c r="I421" s="476"/>
      <c r="J421" s="476"/>
      <c r="K421" s="476"/>
      <c r="L421" s="476"/>
      <c r="M421" s="476"/>
      <c r="N421" s="476"/>
      <c r="O421" s="476"/>
      <c r="P421" s="476"/>
      <c r="Q421" s="476"/>
      <c r="R421" s="458">
        <f t="shared" si="347"/>
        <v>0</v>
      </c>
      <c r="S421" s="476"/>
      <c r="T421" s="476"/>
      <c r="U421" s="458">
        <f t="shared" si="348"/>
        <v>0</v>
      </c>
      <c r="V421" s="476"/>
      <c r="W421" s="476"/>
      <c r="X421" s="476"/>
      <c r="Y421" s="476"/>
      <c r="Z421" s="476"/>
      <c r="AA421" s="476"/>
      <c r="AB421" s="476"/>
      <c r="AC421" s="476"/>
      <c r="AD421" s="476"/>
      <c r="AE421" s="476"/>
      <c r="AF421" s="476"/>
      <c r="AG421" s="476"/>
      <c r="AH421" s="476"/>
      <c r="AI421" s="476"/>
      <c r="AJ421" s="458">
        <f t="shared" si="349"/>
        <v>0</v>
      </c>
      <c r="AK421" s="476"/>
      <c r="AL421" s="476"/>
      <c r="AM421" s="499">
        <f t="shared" si="350"/>
        <v>0</v>
      </c>
      <c r="AN421" s="470"/>
      <c r="AO421" s="470"/>
      <c r="AP421" s="470"/>
      <c r="AQ421" s="72">
        <f t="shared" si="351"/>
        <v>0</v>
      </c>
    </row>
    <row r="422" s="448" customFormat="1" ht="14" customHeight="1" spans="1:43">
      <c r="A422" s="500"/>
      <c r="B422" s="470"/>
      <c r="C422" s="477" t="s">
        <v>515</v>
      </c>
      <c r="D422" s="474"/>
      <c r="E422" s="475">
        <f t="shared" si="346"/>
        <v>0</v>
      </c>
      <c r="F422" s="476"/>
      <c r="G422" s="476"/>
      <c r="H422" s="476"/>
      <c r="I422" s="476"/>
      <c r="J422" s="476"/>
      <c r="K422" s="476"/>
      <c r="L422" s="476"/>
      <c r="M422" s="476"/>
      <c r="N422" s="476"/>
      <c r="O422" s="476"/>
      <c r="P422" s="476"/>
      <c r="Q422" s="476"/>
      <c r="R422" s="458">
        <f t="shared" si="347"/>
        <v>0</v>
      </c>
      <c r="S422" s="476"/>
      <c r="T422" s="476"/>
      <c r="U422" s="458">
        <f t="shared" si="348"/>
        <v>0</v>
      </c>
      <c r="V422" s="476"/>
      <c r="W422" s="476"/>
      <c r="X422" s="476"/>
      <c r="Y422" s="476"/>
      <c r="Z422" s="476"/>
      <c r="AA422" s="476"/>
      <c r="AB422" s="476"/>
      <c r="AC422" s="476"/>
      <c r="AD422" s="476"/>
      <c r="AE422" s="476"/>
      <c r="AF422" s="476"/>
      <c r="AG422" s="476"/>
      <c r="AH422" s="476"/>
      <c r="AI422" s="476"/>
      <c r="AJ422" s="458">
        <f t="shared" si="349"/>
        <v>0</v>
      </c>
      <c r="AK422" s="476"/>
      <c r="AL422" s="476"/>
      <c r="AM422" s="499">
        <f t="shared" si="350"/>
        <v>0</v>
      </c>
      <c r="AN422" s="470"/>
      <c r="AO422" s="470"/>
      <c r="AP422" s="470"/>
      <c r="AQ422" s="72">
        <f t="shared" si="351"/>
        <v>0</v>
      </c>
    </row>
    <row r="423" s="448" customFormat="1" ht="14" customHeight="1" spans="1:43">
      <c r="A423" s="500"/>
      <c r="B423" s="470"/>
      <c r="C423" s="473" t="s">
        <v>516</v>
      </c>
      <c r="D423" s="474">
        <f t="shared" ref="D423:AQ423" si="352">SUM(D424:D429)</f>
        <v>0</v>
      </c>
      <c r="E423" s="474">
        <f t="shared" si="352"/>
        <v>62.96</v>
      </c>
      <c r="F423" s="474">
        <f t="shared" si="352"/>
        <v>52.51</v>
      </c>
      <c r="G423" s="474">
        <f t="shared" si="352"/>
        <v>0</v>
      </c>
      <c r="H423" s="474">
        <f t="shared" si="352"/>
        <v>0</v>
      </c>
      <c r="I423" s="474">
        <f t="shared" si="352"/>
        <v>0</v>
      </c>
      <c r="J423" s="474">
        <f t="shared" si="352"/>
        <v>2.89</v>
      </c>
      <c r="K423" s="474">
        <f t="shared" si="352"/>
        <v>0.25</v>
      </c>
      <c r="L423" s="474">
        <f t="shared" si="352"/>
        <v>0.19</v>
      </c>
      <c r="M423" s="474">
        <f t="shared" si="352"/>
        <v>0</v>
      </c>
      <c r="N423" s="474">
        <f t="shared" si="352"/>
        <v>0.6</v>
      </c>
      <c r="O423" s="474">
        <f t="shared" si="352"/>
        <v>0</v>
      </c>
      <c r="P423" s="474">
        <f t="shared" si="352"/>
        <v>0</v>
      </c>
      <c r="Q423" s="474">
        <f t="shared" si="352"/>
        <v>0</v>
      </c>
      <c r="R423" s="474">
        <f t="shared" si="352"/>
        <v>56.44</v>
      </c>
      <c r="S423" s="474">
        <f t="shared" si="352"/>
        <v>6.52</v>
      </c>
      <c r="T423" s="474">
        <f t="shared" si="352"/>
        <v>0</v>
      </c>
      <c r="U423" s="474">
        <f t="shared" si="352"/>
        <v>6.52</v>
      </c>
      <c r="V423" s="474">
        <f t="shared" si="352"/>
        <v>0</v>
      </c>
      <c r="W423" s="474">
        <f t="shared" si="352"/>
        <v>0</v>
      </c>
      <c r="X423" s="474">
        <f t="shared" si="352"/>
        <v>0</v>
      </c>
      <c r="Y423" s="474">
        <f t="shared" si="352"/>
        <v>0</v>
      </c>
      <c r="Z423" s="474">
        <f t="shared" si="352"/>
        <v>0</v>
      </c>
      <c r="AA423" s="474">
        <f t="shared" si="352"/>
        <v>0</v>
      </c>
      <c r="AB423" s="474">
        <f t="shared" si="352"/>
        <v>0</v>
      </c>
      <c r="AC423" s="474">
        <f t="shared" si="352"/>
        <v>0</v>
      </c>
      <c r="AD423" s="474">
        <f t="shared" si="352"/>
        <v>0</v>
      </c>
      <c r="AE423" s="474">
        <f t="shared" si="352"/>
        <v>0</v>
      </c>
      <c r="AF423" s="474">
        <f t="shared" si="352"/>
        <v>0</v>
      </c>
      <c r="AG423" s="474">
        <f t="shared" si="352"/>
        <v>0</v>
      </c>
      <c r="AH423" s="474">
        <f t="shared" si="352"/>
        <v>0</v>
      </c>
      <c r="AI423" s="474">
        <f t="shared" si="352"/>
        <v>0</v>
      </c>
      <c r="AJ423" s="474">
        <f t="shared" si="352"/>
        <v>0</v>
      </c>
      <c r="AK423" s="474">
        <f t="shared" si="352"/>
        <v>0</v>
      </c>
      <c r="AL423" s="474">
        <f t="shared" si="352"/>
        <v>0</v>
      </c>
      <c r="AM423" s="498">
        <f t="shared" si="352"/>
        <v>62.96</v>
      </c>
      <c r="AN423" s="474">
        <f t="shared" si="352"/>
        <v>30</v>
      </c>
      <c r="AO423" s="474">
        <f t="shared" si="352"/>
        <v>0</v>
      </c>
      <c r="AP423" s="474">
        <f t="shared" si="352"/>
        <v>0</v>
      </c>
      <c r="AQ423" s="474">
        <f t="shared" si="352"/>
        <v>92.96</v>
      </c>
    </row>
    <row r="424" s="448" customFormat="1" ht="14" customHeight="1" spans="1:43">
      <c r="A424" s="500"/>
      <c r="B424" s="470"/>
      <c r="C424" s="473" t="s">
        <v>489</v>
      </c>
      <c r="D424" s="474"/>
      <c r="E424" s="475">
        <f t="shared" ref="E424:E429" si="353">R424+U424+V424+AJ424+AL424</f>
        <v>62.96</v>
      </c>
      <c r="F424" s="476">
        <v>52.51</v>
      </c>
      <c r="G424" s="476"/>
      <c r="H424" s="476"/>
      <c r="I424" s="476"/>
      <c r="J424" s="476">
        <v>2.89</v>
      </c>
      <c r="K424" s="476">
        <v>0.25</v>
      </c>
      <c r="L424" s="476">
        <v>0.19</v>
      </c>
      <c r="M424" s="476"/>
      <c r="N424" s="476">
        <v>0.6</v>
      </c>
      <c r="O424" s="476"/>
      <c r="P424" s="476"/>
      <c r="Q424" s="476"/>
      <c r="R424" s="458">
        <f t="shared" ref="R424:R429" si="354">SUM(F424:Q424)</f>
        <v>56.44</v>
      </c>
      <c r="S424" s="476">
        <v>6.52</v>
      </c>
      <c r="T424" s="476"/>
      <c r="U424" s="458">
        <f t="shared" ref="U424:U429" si="355">SUM(S424:T424)</f>
        <v>6.52</v>
      </c>
      <c r="V424" s="476"/>
      <c r="W424" s="476"/>
      <c r="X424" s="476"/>
      <c r="Y424" s="476"/>
      <c r="Z424" s="476"/>
      <c r="AA424" s="476"/>
      <c r="AB424" s="476"/>
      <c r="AC424" s="476"/>
      <c r="AD424" s="476"/>
      <c r="AE424" s="476"/>
      <c r="AF424" s="476"/>
      <c r="AG424" s="476"/>
      <c r="AH424" s="476"/>
      <c r="AI424" s="476"/>
      <c r="AJ424" s="458">
        <f t="shared" ref="AJ424:AJ429" si="356">SUM(W424:AI424)</f>
        <v>0</v>
      </c>
      <c r="AK424" s="476"/>
      <c r="AL424" s="476"/>
      <c r="AM424" s="499">
        <f t="shared" ref="AM424:AM429" si="357">R424+U424+V424+AJ424+AL424</f>
        <v>62.96</v>
      </c>
      <c r="AN424" s="470"/>
      <c r="AO424" s="470"/>
      <c r="AP424" s="470"/>
      <c r="AQ424" s="72">
        <f t="shared" ref="AQ424:AQ429" si="358">AM424+AN424+AO424+AP424</f>
        <v>62.96</v>
      </c>
    </row>
    <row r="425" s="448" customFormat="1" ht="14" customHeight="1" spans="1:43">
      <c r="A425" s="500"/>
      <c r="B425" s="470"/>
      <c r="C425" s="477" t="s">
        <v>517</v>
      </c>
      <c r="D425" s="474"/>
      <c r="E425" s="475">
        <f t="shared" si="353"/>
        <v>0</v>
      </c>
      <c r="F425" s="476"/>
      <c r="G425" s="476"/>
      <c r="H425" s="476"/>
      <c r="I425" s="476"/>
      <c r="J425" s="476"/>
      <c r="K425" s="476"/>
      <c r="L425" s="476"/>
      <c r="M425" s="476"/>
      <c r="N425" s="476"/>
      <c r="O425" s="476"/>
      <c r="P425" s="476"/>
      <c r="Q425" s="476"/>
      <c r="R425" s="458">
        <f t="shared" si="354"/>
        <v>0</v>
      </c>
      <c r="S425" s="476"/>
      <c r="T425" s="476"/>
      <c r="U425" s="458">
        <f t="shared" si="355"/>
        <v>0</v>
      </c>
      <c r="V425" s="476"/>
      <c r="W425" s="476"/>
      <c r="X425" s="476"/>
      <c r="Y425" s="476"/>
      <c r="Z425" s="476"/>
      <c r="AA425" s="476"/>
      <c r="AB425" s="476"/>
      <c r="AC425" s="476"/>
      <c r="AD425" s="476"/>
      <c r="AE425" s="476"/>
      <c r="AF425" s="476"/>
      <c r="AG425" s="476"/>
      <c r="AH425" s="476"/>
      <c r="AI425" s="476"/>
      <c r="AJ425" s="458">
        <f t="shared" si="356"/>
        <v>0</v>
      </c>
      <c r="AK425" s="476"/>
      <c r="AL425" s="476"/>
      <c r="AM425" s="499">
        <f t="shared" si="357"/>
        <v>0</v>
      </c>
      <c r="AN425" s="470"/>
      <c r="AO425" s="470"/>
      <c r="AP425" s="470"/>
      <c r="AQ425" s="72">
        <f t="shared" si="358"/>
        <v>0</v>
      </c>
    </row>
    <row r="426" s="448" customFormat="1" ht="14" customHeight="1" spans="1:43">
      <c r="A426" s="500"/>
      <c r="B426" s="470"/>
      <c r="C426" s="477" t="s">
        <v>518</v>
      </c>
      <c r="D426" s="474"/>
      <c r="E426" s="475">
        <f t="shared" si="353"/>
        <v>0</v>
      </c>
      <c r="F426" s="476"/>
      <c r="G426" s="476"/>
      <c r="H426" s="476"/>
      <c r="I426" s="476"/>
      <c r="J426" s="476"/>
      <c r="K426" s="476"/>
      <c r="L426" s="476"/>
      <c r="M426" s="476"/>
      <c r="N426" s="476"/>
      <c r="O426" s="476"/>
      <c r="P426" s="476"/>
      <c r="Q426" s="476"/>
      <c r="R426" s="458">
        <f t="shared" si="354"/>
        <v>0</v>
      </c>
      <c r="S426" s="476"/>
      <c r="T426" s="476"/>
      <c r="U426" s="458">
        <f t="shared" si="355"/>
        <v>0</v>
      </c>
      <c r="V426" s="476"/>
      <c r="W426" s="476"/>
      <c r="X426" s="476"/>
      <c r="Y426" s="476"/>
      <c r="Z426" s="476"/>
      <c r="AA426" s="476"/>
      <c r="AB426" s="476"/>
      <c r="AC426" s="476"/>
      <c r="AD426" s="476"/>
      <c r="AE426" s="476"/>
      <c r="AF426" s="476"/>
      <c r="AG426" s="476"/>
      <c r="AH426" s="476"/>
      <c r="AI426" s="476"/>
      <c r="AJ426" s="458">
        <f t="shared" si="356"/>
        <v>0</v>
      </c>
      <c r="AK426" s="476"/>
      <c r="AL426" s="476"/>
      <c r="AM426" s="499">
        <f t="shared" si="357"/>
        <v>0</v>
      </c>
      <c r="AN426" s="470"/>
      <c r="AO426" s="470"/>
      <c r="AP426" s="470"/>
      <c r="AQ426" s="72">
        <f t="shared" si="358"/>
        <v>0</v>
      </c>
    </row>
    <row r="427" s="448" customFormat="1" ht="14" customHeight="1" spans="1:43">
      <c r="A427" s="500"/>
      <c r="B427" s="470"/>
      <c r="C427" s="477" t="s">
        <v>519</v>
      </c>
      <c r="D427" s="474"/>
      <c r="E427" s="475">
        <f t="shared" si="353"/>
        <v>0</v>
      </c>
      <c r="F427" s="476"/>
      <c r="G427" s="476"/>
      <c r="H427" s="476"/>
      <c r="I427" s="476"/>
      <c r="J427" s="476"/>
      <c r="K427" s="476"/>
      <c r="L427" s="476"/>
      <c r="M427" s="476"/>
      <c r="N427" s="476"/>
      <c r="O427" s="476"/>
      <c r="P427" s="476"/>
      <c r="Q427" s="476"/>
      <c r="R427" s="458">
        <f t="shared" si="354"/>
        <v>0</v>
      </c>
      <c r="S427" s="476"/>
      <c r="T427" s="476"/>
      <c r="U427" s="458">
        <f t="shared" si="355"/>
        <v>0</v>
      </c>
      <c r="V427" s="476"/>
      <c r="W427" s="476"/>
      <c r="X427" s="476"/>
      <c r="Y427" s="476"/>
      <c r="Z427" s="476"/>
      <c r="AA427" s="476"/>
      <c r="AB427" s="476"/>
      <c r="AC427" s="476"/>
      <c r="AD427" s="476"/>
      <c r="AE427" s="476"/>
      <c r="AF427" s="476"/>
      <c r="AG427" s="476"/>
      <c r="AH427" s="476"/>
      <c r="AI427" s="476"/>
      <c r="AJ427" s="458">
        <f t="shared" si="356"/>
        <v>0</v>
      </c>
      <c r="AK427" s="476"/>
      <c r="AL427" s="476"/>
      <c r="AM427" s="499">
        <f t="shared" si="357"/>
        <v>0</v>
      </c>
      <c r="AN427" s="470"/>
      <c r="AO427" s="470"/>
      <c r="AP427" s="470"/>
      <c r="AQ427" s="72">
        <f t="shared" si="358"/>
        <v>0</v>
      </c>
    </row>
    <row r="428" s="448" customFormat="1" ht="14" customHeight="1" spans="1:43">
      <c r="A428" s="500"/>
      <c r="B428" s="470"/>
      <c r="C428" s="473" t="s">
        <v>520</v>
      </c>
      <c r="D428" s="474"/>
      <c r="E428" s="475">
        <f t="shared" si="353"/>
        <v>0</v>
      </c>
      <c r="F428" s="476"/>
      <c r="G428" s="476"/>
      <c r="H428" s="476"/>
      <c r="I428" s="476"/>
      <c r="J428" s="476"/>
      <c r="K428" s="476"/>
      <c r="L428" s="476"/>
      <c r="M428" s="476"/>
      <c r="N428" s="476"/>
      <c r="O428" s="476"/>
      <c r="P428" s="476"/>
      <c r="Q428" s="476"/>
      <c r="R428" s="458">
        <f t="shared" si="354"/>
        <v>0</v>
      </c>
      <c r="S428" s="476"/>
      <c r="T428" s="476"/>
      <c r="U428" s="458">
        <f t="shared" si="355"/>
        <v>0</v>
      </c>
      <c r="V428" s="476"/>
      <c r="W428" s="476"/>
      <c r="X428" s="476"/>
      <c r="Y428" s="476"/>
      <c r="Z428" s="476"/>
      <c r="AA428" s="476"/>
      <c r="AB428" s="476"/>
      <c r="AC428" s="476"/>
      <c r="AD428" s="476"/>
      <c r="AE428" s="476"/>
      <c r="AF428" s="476"/>
      <c r="AG428" s="476"/>
      <c r="AH428" s="476"/>
      <c r="AI428" s="476"/>
      <c r="AJ428" s="458">
        <f t="shared" si="356"/>
        <v>0</v>
      </c>
      <c r="AK428" s="476"/>
      <c r="AL428" s="476"/>
      <c r="AM428" s="499">
        <f t="shared" si="357"/>
        <v>0</v>
      </c>
      <c r="AN428" s="470"/>
      <c r="AO428" s="470"/>
      <c r="AP428" s="470"/>
      <c r="AQ428" s="72">
        <f t="shared" si="358"/>
        <v>0</v>
      </c>
    </row>
    <row r="429" s="448" customFormat="1" ht="14" customHeight="1" spans="1:43">
      <c r="A429" s="500"/>
      <c r="B429" s="470"/>
      <c r="C429" s="473" t="s">
        <v>521</v>
      </c>
      <c r="D429" s="474"/>
      <c r="E429" s="475">
        <f t="shared" si="353"/>
        <v>0</v>
      </c>
      <c r="F429" s="476"/>
      <c r="G429" s="476"/>
      <c r="H429" s="476"/>
      <c r="I429" s="476"/>
      <c r="J429" s="476"/>
      <c r="K429" s="476"/>
      <c r="L429" s="476"/>
      <c r="M429" s="476"/>
      <c r="N429" s="476"/>
      <c r="O429" s="476"/>
      <c r="P429" s="476"/>
      <c r="Q429" s="476"/>
      <c r="R429" s="458">
        <f t="shared" si="354"/>
        <v>0</v>
      </c>
      <c r="S429" s="476"/>
      <c r="T429" s="476"/>
      <c r="U429" s="458">
        <f t="shared" si="355"/>
        <v>0</v>
      </c>
      <c r="V429" s="476"/>
      <c r="W429" s="476"/>
      <c r="X429" s="476"/>
      <c r="Y429" s="476"/>
      <c r="Z429" s="476"/>
      <c r="AA429" s="476"/>
      <c r="AB429" s="476"/>
      <c r="AC429" s="476"/>
      <c r="AD429" s="476"/>
      <c r="AE429" s="476"/>
      <c r="AF429" s="476"/>
      <c r="AG429" s="476"/>
      <c r="AH429" s="476"/>
      <c r="AI429" s="476"/>
      <c r="AJ429" s="458">
        <f t="shared" si="356"/>
        <v>0</v>
      </c>
      <c r="AK429" s="476"/>
      <c r="AL429" s="476"/>
      <c r="AM429" s="499">
        <f t="shared" si="357"/>
        <v>0</v>
      </c>
      <c r="AN429" s="470">
        <v>30</v>
      </c>
      <c r="AO429" s="470"/>
      <c r="AP429" s="470"/>
      <c r="AQ429" s="72">
        <f t="shared" si="358"/>
        <v>30</v>
      </c>
    </row>
    <row r="430" s="448" customFormat="1" ht="14" customHeight="1" spans="1:43">
      <c r="A430" s="500"/>
      <c r="B430" s="470"/>
      <c r="C430" s="473" t="s">
        <v>522</v>
      </c>
      <c r="D430" s="474">
        <f t="shared" ref="D430:AQ430" si="359">SUM(D431:D433)</f>
        <v>0</v>
      </c>
      <c r="E430" s="474">
        <f t="shared" si="359"/>
        <v>0</v>
      </c>
      <c r="F430" s="474">
        <f t="shared" si="359"/>
        <v>0</v>
      </c>
      <c r="G430" s="474">
        <f t="shared" si="359"/>
        <v>0</v>
      </c>
      <c r="H430" s="474">
        <f t="shared" si="359"/>
        <v>0</v>
      </c>
      <c r="I430" s="474">
        <f t="shared" si="359"/>
        <v>0</v>
      </c>
      <c r="J430" s="474">
        <f t="shared" si="359"/>
        <v>0</v>
      </c>
      <c r="K430" s="474">
        <f t="shared" si="359"/>
        <v>0</v>
      </c>
      <c r="L430" s="474">
        <f t="shared" si="359"/>
        <v>0</v>
      </c>
      <c r="M430" s="474">
        <f t="shared" si="359"/>
        <v>0</v>
      </c>
      <c r="N430" s="474">
        <f t="shared" si="359"/>
        <v>0</v>
      </c>
      <c r="O430" s="474">
        <f t="shared" si="359"/>
        <v>0</v>
      </c>
      <c r="P430" s="474">
        <f t="shared" si="359"/>
        <v>0</v>
      </c>
      <c r="Q430" s="474">
        <f t="shared" si="359"/>
        <v>0</v>
      </c>
      <c r="R430" s="474">
        <f t="shared" si="359"/>
        <v>0</v>
      </c>
      <c r="S430" s="474">
        <f t="shared" si="359"/>
        <v>0</v>
      </c>
      <c r="T430" s="474">
        <f t="shared" si="359"/>
        <v>0</v>
      </c>
      <c r="U430" s="474">
        <f t="shared" si="359"/>
        <v>0</v>
      </c>
      <c r="V430" s="474">
        <f t="shared" si="359"/>
        <v>0</v>
      </c>
      <c r="W430" s="474">
        <f t="shared" si="359"/>
        <v>0</v>
      </c>
      <c r="X430" s="474">
        <f t="shared" si="359"/>
        <v>0</v>
      </c>
      <c r="Y430" s="474">
        <f t="shared" si="359"/>
        <v>0</v>
      </c>
      <c r="Z430" s="474">
        <f t="shared" si="359"/>
        <v>0</v>
      </c>
      <c r="AA430" s="474">
        <f t="shared" si="359"/>
        <v>0</v>
      </c>
      <c r="AB430" s="474">
        <f t="shared" si="359"/>
        <v>0</v>
      </c>
      <c r="AC430" s="474">
        <f t="shared" si="359"/>
        <v>0</v>
      </c>
      <c r="AD430" s="474">
        <f t="shared" si="359"/>
        <v>0</v>
      </c>
      <c r="AE430" s="474">
        <f t="shared" si="359"/>
        <v>0</v>
      </c>
      <c r="AF430" s="474">
        <f t="shared" si="359"/>
        <v>0</v>
      </c>
      <c r="AG430" s="474">
        <f t="shared" si="359"/>
        <v>0</v>
      </c>
      <c r="AH430" s="474">
        <f t="shared" si="359"/>
        <v>0</v>
      </c>
      <c r="AI430" s="474">
        <f t="shared" si="359"/>
        <v>0</v>
      </c>
      <c r="AJ430" s="474">
        <f t="shared" si="359"/>
        <v>0</v>
      </c>
      <c r="AK430" s="474">
        <f t="shared" si="359"/>
        <v>0</v>
      </c>
      <c r="AL430" s="474">
        <f t="shared" si="359"/>
        <v>0</v>
      </c>
      <c r="AM430" s="498">
        <f t="shared" si="359"/>
        <v>0</v>
      </c>
      <c r="AN430" s="474">
        <f t="shared" si="359"/>
        <v>0</v>
      </c>
      <c r="AO430" s="474">
        <f t="shared" si="359"/>
        <v>0</v>
      </c>
      <c r="AP430" s="474">
        <f t="shared" si="359"/>
        <v>0</v>
      </c>
      <c r="AQ430" s="474">
        <f t="shared" si="359"/>
        <v>0</v>
      </c>
    </row>
    <row r="431" s="448" customFormat="1" ht="14" customHeight="1" spans="1:43">
      <c r="A431" s="500"/>
      <c r="B431" s="470"/>
      <c r="C431" s="477" t="s">
        <v>523</v>
      </c>
      <c r="D431" s="474"/>
      <c r="E431" s="475">
        <f t="shared" ref="E431:E433" si="360">R431+U431+V431+AJ431+AL431</f>
        <v>0</v>
      </c>
      <c r="F431" s="476"/>
      <c r="G431" s="476"/>
      <c r="H431" s="476"/>
      <c r="I431" s="476"/>
      <c r="J431" s="476"/>
      <c r="K431" s="476"/>
      <c r="L431" s="476"/>
      <c r="M431" s="476"/>
      <c r="N431" s="476"/>
      <c r="O431" s="476"/>
      <c r="P431" s="476"/>
      <c r="Q431" s="476"/>
      <c r="R431" s="458">
        <f t="shared" ref="R431:R433" si="361">SUM(F431:Q431)</f>
        <v>0</v>
      </c>
      <c r="S431" s="476"/>
      <c r="T431" s="476"/>
      <c r="U431" s="458">
        <f t="shared" ref="U431:U433" si="362">SUM(S431:T431)</f>
        <v>0</v>
      </c>
      <c r="V431" s="476"/>
      <c r="W431" s="476"/>
      <c r="X431" s="476"/>
      <c r="Y431" s="476"/>
      <c r="Z431" s="476"/>
      <c r="AA431" s="476"/>
      <c r="AB431" s="476"/>
      <c r="AC431" s="476"/>
      <c r="AD431" s="476"/>
      <c r="AE431" s="476"/>
      <c r="AF431" s="476"/>
      <c r="AG431" s="476"/>
      <c r="AH431" s="476"/>
      <c r="AI431" s="476"/>
      <c r="AJ431" s="458">
        <f t="shared" ref="AJ431:AJ433" si="363">SUM(W431:AI431)</f>
        <v>0</v>
      </c>
      <c r="AK431" s="476"/>
      <c r="AL431" s="476"/>
      <c r="AM431" s="499">
        <f t="shared" ref="AM431:AM433" si="364">R431+U431+V431+AJ431+AL431</f>
        <v>0</v>
      </c>
      <c r="AN431" s="470"/>
      <c r="AO431" s="470"/>
      <c r="AP431" s="470"/>
      <c r="AQ431" s="72">
        <f t="shared" ref="AQ431:AQ433" si="365">AM431+AN431+AO431+AP431</f>
        <v>0</v>
      </c>
    </row>
    <row r="432" s="448" customFormat="1" ht="14" customHeight="1" spans="1:43">
      <c r="A432" s="500"/>
      <c r="B432" s="470"/>
      <c r="C432" s="477" t="s">
        <v>524</v>
      </c>
      <c r="D432" s="474"/>
      <c r="E432" s="475">
        <f t="shared" si="360"/>
        <v>0</v>
      </c>
      <c r="F432" s="476"/>
      <c r="G432" s="476"/>
      <c r="H432" s="476"/>
      <c r="I432" s="476"/>
      <c r="J432" s="476"/>
      <c r="K432" s="476"/>
      <c r="L432" s="476"/>
      <c r="M432" s="476"/>
      <c r="N432" s="476"/>
      <c r="O432" s="476"/>
      <c r="P432" s="476"/>
      <c r="Q432" s="476"/>
      <c r="R432" s="458">
        <f t="shared" si="361"/>
        <v>0</v>
      </c>
      <c r="S432" s="476"/>
      <c r="T432" s="476"/>
      <c r="U432" s="458">
        <f t="shared" si="362"/>
        <v>0</v>
      </c>
      <c r="V432" s="476"/>
      <c r="W432" s="476"/>
      <c r="X432" s="476"/>
      <c r="Y432" s="476"/>
      <c r="Z432" s="476"/>
      <c r="AA432" s="476"/>
      <c r="AB432" s="476"/>
      <c r="AC432" s="476"/>
      <c r="AD432" s="476"/>
      <c r="AE432" s="476"/>
      <c r="AF432" s="476"/>
      <c r="AG432" s="476"/>
      <c r="AH432" s="476"/>
      <c r="AI432" s="476"/>
      <c r="AJ432" s="458">
        <f t="shared" si="363"/>
        <v>0</v>
      </c>
      <c r="AK432" s="476"/>
      <c r="AL432" s="476"/>
      <c r="AM432" s="499">
        <f t="shared" si="364"/>
        <v>0</v>
      </c>
      <c r="AN432" s="470"/>
      <c r="AO432" s="470"/>
      <c r="AP432" s="470"/>
      <c r="AQ432" s="72">
        <f t="shared" si="365"/>
        <v>0</v>
      </c>
    </row>
    <row r="433" s="448" customFormat="1" ht="14" customHeight="1" spans="1:43">
      <c r="A433" s="500"/>
      <c r="B433" s="470"/>
      <c r="C433" s="477" t="s">
        <v>525</v>
      </c>
      <c r="D433" s="474"/>
      <c r="E433" s="475">
        <f t="shared" si="360"/>
        <v>0</v>
      </c>
      <c r="F433" s="476"/>
      <c r="G433" s="476"/>
      <c r="H433" s="476"/>
      <c r="I433" s="476"/>
      <c r="J433" s="476"/>
      <c r="K433" s="476"/>
      <c r="L433" s="476"/>
      <c r="M433" s="476"/>
      <c r="N433" s="476"/>
      <c r="O433" s="476"/>
      <c r="P433" s="476"/>
      <c r="Q433" s="476"/>
      <c r="R433" s="458">
        <f t="shared" si="361"/>
        <v>0</v>
      </c>
      <c r="S433" s="476"/>
      <c r="T433" s="476"/>
      <c r="U433" s="458">
        <f t="shared" si="362"/>
        <v>0</v>
      </c>
      <c r="V433" s="476"/>
      <c r="W433" s="476"/>
      <c r="X433" s="476"/>
      <c r="Y433" s="476"/>
      <c r="Z433" s="476"/>
      <c r="AA433" s="476"/>
      <c r="AB433" s="476"/>
      <c r="AC433" s="476"/>
      <c r="AD433" s="476"/>
      <c r="AE433" s="476"/>
      <c r="AF433" s="476"/>
      <c r="AG433" s="476"/>
      <c r="AH433" s="476"/>
      <c r="AI433" s="476"/>
      <c r="AJ433" s="458">
        <f t="shared" si="363"/>
        <v>0</v>
      </c>
      <c r="AK433" s="476"/>
      <c r="AL433" s="476"/>
      <c r="AM433" s="499">
        <f t="shared" si="364"/>
        <v>0</v>
      </c>
      <c r="AN433" s="470"/>
      <c r="AO433" s="470"/>
      <c r="AP433" s="470"/>
      <c r="AQ433" s="72">
        <f t="shared" si="365"/>
        <v>0</v>
      </c>
    </row>
    <row r="434" s="448" customFormat="1" ht="14" customHeight="1" spans="1:43">
      <c r="A434" s="500"/>
      <c r="B434" s="470"/>
      <c r="C434" s="471" t="s">
        <v>526</v>
      </c>
      <c r="D434" s="474">
        <f t="shared" ref="D434:AQ434" si="366">SUM(D435:D436)</f>
        <v>0</v>
      </c>
      <c r="E434" s="474">
        <f t="shared" si="366"/>
        <v>0</v>
      </c>
      <c r="F434" s="474">
        <f t="shared" si="366"/>
        <v>0</v>
      </c>
      <c r="G434" s="474">
        <f t="shared" si="366"/>
        <v>0</v>
      </c>
      <c r="H434" s="474">
        <f t="shared" si="366"/>
        <v>0</v>
      </c>
      <c r="I434" s="474">
        <f t="shared" si="366"/>
        <v>0</v>
      </c>
      <c r="J434" s="474">
        <f t="shared" si="366"/>
        <v>0</v>
      </c>
      <c r="K434" s="474">
        <f t="shared" si="366"/>
        <v>0</v>
      </c>
      <c r="L434" s="474">
        <f t="shared" si="366"/>
        <v>0</v>
      </c>
      <c r="M434" s="474">
        <f t="shared" si="366"/>
        <v>0</v>
      </c>
      <c r="N434" s="474">
        <f t="shared" si="366"/>
        <v>0</v>
      </c>
      <c r="O434" s="474">
        <f t="shared" si="366"/>
        <v>0</v>
      </c>
      <c r="P434" s="474">
        <f t="shared" si="366"/>
        <v>0</v>
      </c>
      <c r="Q434" s="474">
        <f t="shared" si="366"/>
        <v>0</v>
      </c>
      <c r="R434" s="474">
        <f t="shared" si="366"/>
        <v>0</v>
      </c>
      <c r="S434" s="474">
        <f t="shared" si="366"/>
        <v>0</v>
      </c>
      <c r="T434" s="474">
        <f t="shared" si="366"/>
        <v>0</v>
      </c>
      <c r="U434" s="474">
        <f t="shared" si="366"/>
        <v>0</v>
      </c>
      <c r="V434" s="474">
        <f t="shared" si="366"/>
        <v>0</v>
      </c>
      <c r="W434" s="474">
        <f t="shared" si="366"/>
        <v>0</v>
      </c>
      <c r="X434" s="474">
        <f t="shared" si="366"/>
        <v>0</v>
      </c>
      <c r="Y434" s="474">
        <f t="shared" si="366"/>
        <v>0</v>
      </c>
      <c r="Z434" s="474">
        <f t="shared" si="366"/>
        <v>0</v>
      </c>
      <c r="AA434" s="474">
        <f t="shared" si="366"/>
        <v>0</v>
      </c>
      <c r="AB434" s="474">
        <f t="shared" si="366"/>
        <v>0</v>
      </c>
      <c r="AC434" s="474">
        <f t="shared" si="366"/>
        <v>0</v>
      </c>
      <c r="AD434" s="474">
        <f t="shared" si="366"/>
        <v>0</v>
      </c>
      <c r="AE434" s="474">
        <f t="shared" si="366"/>
        <v>0</v>
      </c>
      <c r="AF434" s="474">
        <f t="shared" si="366"/>
        <v>0</v>
      </c>
      <c r="AG434" s="474">
        <f t="shared" si="366"/>
        <v>0</v>
      </c>
      <c r="AH434" s="474">
        <f t="shared" si="366"/>
        <v>0</v>
      </c>
      <c r="AI434" s="474">
        <f t="shared" si="366"/>
        <v>0</v>
      </c>
      <c r="AJ434" s="474">
        <f t="shared" si="366"/>
        <v>0</v>
      </c>
      <c r="AK434" s="474">
        <f t="shared" si="366"/>
        <v>0</v>
      </c>
      <c r="AL434" s="474">
        <f t="shared" si="366"/>
        <v>0</v>
      </c>
      <c r="AM434" s="498">
        <f t="shared" si="366"/>
        <v>0</v>
      </c>
      <c r="AN434" s="474">
        <f t="shared" si="366"/>
        <v>0</v>
      </c>
      <c r="AO434" s="474">
        <f t="shared" si="366"/>
        <v>0</v>
      </c>
      <c r="AP434" s="474">
        <f t="shared" si="366"/>
        <v>0</v>
      </c>
      <c r="AQ434" s="474">
        <f t="shared" si="366"/>
        <v>0</v>
      </c>
    </row>
    <row r="435" s="448" customFormat="1" ht="14" customHeight="1" spans="1:43">
      <c r="A435" s="500"/>
      <c r="B435" s="470"/>
      <c r="C435" s="477" t="s">
        <v>527</v>
      </c>
      <c r="D435" s="474"/>
      <c r="E435" s="475">
        <f t="shared" ref="E435:E441" si="367">R435+U435+V435+AJ435+AL435</f>
        <v>0</v>
      </c>
      <c r="F435" s="476"/>
      <c r="G435" s="476"/>
      <c r="H435" s="476"/>
      <c r="I435" s="476"/>
      <c r="J435" s="476"/>
      <c r="K435" s="476"/>
      <c r="L435" s="476"/>
      <c r="M435" s="476"/>
      <c r="N435" s="476"/>
      <c r="O435" s="476"/>
      <c r="P435" s="476"/>
      <c r="Q435" s="476"/>
      <c r="R435" s="458">
        <f t="shared" ref="R435:R441" si="368">SUM(F435:Q435)</f>
        <v>0</v>
      </c>
      <c r="S435" s="476"/>
      <c r="T435" s="476"/>
      <c r="U435" s="458">
        <f t="shared" ref="U435:U441" si="369">SUM(S435:T435)</f>
        <v>0</v>
      </c>
      <c r="V435" s="476"/>
      <c r="W435" s="476"/>
      <c r="X435" s="476"/>
      <c r="Y435" s="476"/>
      <c r="Z435" s="476"/>
      <c r="AA435" s="476"/>
      <c r="AB435" s="476"/>
      <c r="AC435" s="476"/>
      <c r="AD435" s="476"/>
      <c r="AE435" s="476"/>
      <c r="AF435" s="476"/>
      <c r="AG435" s="476"/>
      <c r="AH435" s="476"/>
      <c r="AI435" s="476"/>
      <c r="AJ435" s="458">
        <f t="shared" ref="AJ435:AJ441" si="370">SUM(W435:AI435)</f>
        <v>0</v>
      </c>
      <c r="AK435" s="476"/>
      <c r="AL435" s="476"/>
      <c r="AM435" s="499">
        <f t="shared" ref="AM435:AM441" si="371">R435+U435+V435+AJ435+AL435</f>
        <v>0</v>
      </c>
      <c r="AN435" s="470"/>
      <c r="AO435" s="470"/>
      <c r="AP435" s="470"/>
      <c r="AQ435" s="72">
        <f t="shared" ref="AQ435:AQ441" si="372">AM435+AN435+AO435+AP435</f>
        <v>0</v>
      </c>
    </row>
    <row r="436" s="448" customFormat="1" ht="14" customHeight="1" spans="1:43">
      <c r="A436" s="500"/>
      <c r="B436" s="470"/>
      <c r="C436" s="477" t="s">
        <v>528</v>
      </c>
      <c r="D436" s="474"/>
      <c r="E436" s="475">
        <f t="shared" si="367"/>
        <v>0</v>
      </c>
      <c r="F436" s="476"/>
      <c r="G436" s="476"/>
      <c r="H436" s="476"/>
      <c r="I436" s="476"/>
      <c r="J436" s="476"/>
      <c r="K436" s="476"/>
      <c r="L436" s="476"/>
      <c r="M436" s="476"/>
      <c r="N436" s="476"/>
      <c r="O436" s="476"/>
      <c r="P436" s="476"/>
      <c r="Q436" s="476"/>
      <c r="R436" s="458">
        <f t="shared" si="368"/>
        <v>0</v>
      </c>
      <c r="S436" s="476"/>
      <c r="T436" s="476"/>
      <c r="U436" s="458">
        <f t="shared" si="369"/>
        <v>0</v>
      </c>
      <c r="V436" s="476"/>
      <c r="W436" s="476"/>
      <c r="X436" s="476"/>
      <c r="Y436" s="476"/>
      <c r="Z436" s="476"/>
      <c r="AA436" s="476"/>
      <c r="AB436" s="476"/>
      <c r="AC436" s="476"/>
      <c r="AD436" s="476"/>
      <c r="AE436" s="476"/>
      <c r="AF436" s="476"/>
      <c r="AG436" s="476"/>
      <c r="AH436" s="476"/>
      <c r="AI436" s="476"/>
      <c r="AJ436" s="458">
        <f t="shared" si="370"/>
        <v>0</v>
      </c>
      <c r="AK436" s="476"/>
      <c r="AL436" s="476"/>
      <c r="AM436" s="499">
        <f t="shared" si="371"/>
        <v>0</v>
      </c>
      <c r="AN436" s="470"/>
      <c r="AO436" s="470"/>
      <c r="AP436" s="470"/>
      <c r="AQ436" s="72">
        <f t="shared" si="372"/>
        <v>0</v>
      </c>
    </row>
    <row r="437" s="448" customFormat="1" ht="14" customHeight="1" spans="1:43">
      <c r="A437" s="500"/>
      <c r="B437" s="470"/>
      <c r="C437" s="473" t="s">
        <v>529</v>
      </c>
      <c r="D437" s="474">
        <f t="shared" ref="D437:AQ437" si="373">SUM(D438:D441)</f>
        <v>0</v>
      </c>
      <c r="E437" s="474">
        <f t="shared" si="373"/>
        <v>0</v>
      </c>
      <c r="F437" s="474">
        <f t="shared" si="373"/>
        <v>0</v>
      </c>
      <c r="G437" s="474">
        <f t="shared" si="373"/>
        <v>0</v>
      </c>
      <c r="H437" s="474">
        <f t="shared" si="373"/>
        <v>0</v>
      </c>
      <c r="I437" s="474">
        <f t="shared" si="373"/>
        <v>0</v>
      </c>
      <c r="J437" s="474">
        <f t="shared" si="373"/>
        <v>0</v>
      </c>
      <c r="K437" s="474">
        <f t="shared" si="373"/>
        <v>0</v>
      </c>
      <c r="L437" s="474">
        <f t="shared" si="373"/>
        <v>0</v>
      </c>
      <c r="M437" s="474">
        <f t="shared" si="373"/>
        <v>0</v>
      </c>
      <c r="N437" s="474">
        <f t="shared" si="373"/>
        <v>0</v>
      </c>
      <c r="O437" s="474">
        <f t="shared" si="373"/>
        <v>0</v>
      </c>
      <c r="P437" s="474">
        <f t="shared" si="373"/>
        <v>0</v>
      </c>
      <c r="Q437" s="474">
        <f t="shared" si="373"/>
        <v>0</v>
      </c>
      <c r="R437" s="474">
        <f t="shared" si="373"/>
        <v>0</v>
      </c>
      <c r="S437" s="474">
        <f t="shared" si="373"/>
        <v>0</v>
      </c>
      <c r="T437" s="474">
        <f t="shared" si="373"/>
        <v>0</v>
      </c>
      <c r="U437" s="474">
        <f t="shared" si="373"/>
        <v>0</v>
      </c>
      <c r="V437" s="474">
        <f t="shared" si="373"/>
        <v>0</v>
      </c>
      <c r="W437" s="474">
        <f t="shared" si="373"/>
        <v>0</v>
      </c>
      <c r="X437" s="474">
        <f t="shared" si="373"/>
        <v>0</v>
      </c>
      <c r="Y437" s="474">
        <f t="shared" si="373"/>
        <v>0</v>
      </c>
      <c r="Z437" s="474">
        <f t="shared" si="373"/>
        <v>0</v>
      </c>
      <c r="AA437" s="474">
        <f t="shared" si="373"/>
        <v>0</v>
      </c>
      <c r="AB437" s="474">
        <f t="shared" si="373"/>
        <v>0</v>
      </c>
      <c r="AC437" s="474">
        <f t="shared" si="373"/>
        <v>0</v>
      </c>
      <c r="AD437" s="474">
        <f t="shared" si="373"/>
        <v>0</v>
      </c>
      <c r="AE437" s="474">
        <f t="shared" si="373"/>
        <v>0</v>
      </c>
      <c r="AF437" s="474">
        <f t="shared" si="373"/>
        <v>0</v>
      </c>
      <c r="AG437" s="474">
        <f t="shared" si="373"/>
        <v>0</v>
      </c>
      <c r="AH437" s="474">
        <f t="shared" si="373"/>
        <v>0</v>
      </c>
      <c r="AI437" s="474">
        <f t="shared" si="373"/>
        <v>0</v>
      </c>
      <c r="AJ437" s="474">
        <f t="shared" si="373"/>
        <v>0</v>
      </c>
      <c r="AK437" s="474">
        <f t="shared" si="373"/>
        <v>0</v>
      </c>
      <c r="AL437" s="474">
        <f t="shared" si="373"/>
        <v>0</v>
      </c>
      <c r="AM437" s="498">
        <f t="shared" si="373"/>
        <v>0</v>
      </c>
      <c r="AN437" s="474">
        <f t="shared" si="373"/>
        <v>9</v>
      </c>
      <c r="AO437" s="474">
        <f t="shared" si="373"/>
        <v>0</v>
      </c>
      <c r="AP437" s="474">
        <f t="shared" si="373"/>
        <v>0</v>
      </c>
      <c r="AQ437" s="474">
        <f t="shared" si="373"/>
        <v>9</v>
      </c>
    </row>
    <row r="438" s="448" customFormat="1" ht="14" customHeight="1" spans="1:43">
      <c r="A438" s="500"/>
      <c r="B438" s="470"/>
      <c r="C438" s="473" t="s">
        <v>530</v>
      </c>
      <c r="D438" s="474"/>
      <c r="E438" s="475">
        <f t="shared" si="367"/>
        <v>0</v>
      </c>
      <c r="F438" s="476"/>
      <c r="G438" s="476"/>
      <c r="H438" s="476"/>
      <c r="I438" s="476"/>
      <c r="J438" s="476"/>
      <c r="K438" s="476"/>
      <c r="L438" s="476"/>
      <c r="M438" s="476"/>
      <c r="N438" s="476"/>
      <c r="O438" s="476"/>
      <c r="P438" s="476"/>
      <c r="Q438" s="476"/>
      <c r="R438" s="458">
        <f t="shared" si="368"/>
        <v>0</v>
      </c>
      <c r="S438" s="476"/>
      <c r="T438" s="476"/>
      <c r="U438" s="458">
        <f t="shared" si="369"/>
        <v>0</v>
      </c>
      <c r="V438" s="476"/>
      <c r="W438" s="476"/>
      <c r="X438" s="476"/>
      <c r="Y438" s="476"/>
      <c r="Z438" s="476"/>
      <c r="AA438" s="476"/>
      <c r="AB438" s="476"/>
      <c r="AC438" s="476"/>
      <c r="AD438" s="476"/>
      <c r="AE438" s="476"/>
      <c r="AF438" s="476"/>
      <c r="AG438" s="476"/>
      <c r="AH438" s="476"/>
      <c r="AI438" s="476"/>
      <c r="AJ438" s="458">
        <f t="shared" si="370"/>
        <v>0</v>
      </c>
      <c r="AK438" s="476"/>
      <c r="AL438" s="476"/>
      <c r="AM438" s="499">
        <f t="shared" si="371"/>
        <v>0</v>
      </c>
      <c r="AN438" s="470"/>
      <c r="AO438" s="470"/>
      <c r="AP438" s="470"/>
      <c r="AQ438" s="72">
        <f t="shared" si="372"/>
        <v>0</v>
      </c>
    </row>
    <row r="439" s="448" customFormat="1" ht="14" customHeight="1" spans="1:43">
      <c r="A439" s="500"/>
      <c r="B439" s="470"/>
      <c r="C439" s="477" t="s">
        <v>531</v>
      </c>
      <c r="D439" s="474"/>
      <c r="E439" s="475">
        <f t="shared" si="367"/>
        <v>0</v>
      </c>
      <c r="F439" s="476"/>
      <c r="G439" s="476"/>
      <c r="H439" s="476"/>
      <c r="I439" s="476"/>
      <c r="J439" s="476"/>
      <c r="K439" s="476"/>
      <c r="L439" s="476"/>
      <c r="M439" s="476"/>
      <c r="N439" s="476"/>
      <c r="O439" s="476"/>
      <c r="P439" s="476"/>
      <c r="Q439" s="476"/>
      <c r="R439" s="458">
        <f t="shared" si="368"/>
        <v>0</v>
      </c>
      <c r="S439" s="476"/>
      <c r="T439" s="476"/>
      <c r="U439" s="458">
        <f t="shared" si="369"/>
        <v>0</v>
      </c>
      <c r="V439" s="476"/>
      <c r="W439" s="476"/>
      <c r="X439" s="476"/>
      <c r="Y439" s="476"/>
      <c r="Z439" s="476"/>
      <c r="AA439" s="476"/>
      <c r="AB439" s="476"/>
      <c r="AC439" s="476"/>
      <c r="AD439" s="476"/>
      <c r="AE439" s="476"/>
      <c r="AF439" s="476"/>
      <c r="AG439" s="476"/>
      <c r="AH439" s="476"/>
      <c r="AI439" s="476"/>
      <c r="AJ439" s="458">
        <f t="shared" si="370"/>
        <v>0</v>
      </c>
      <c r="AK439" s="476"/>
      <c r="AL439" s="476"/>
      <c r="AM439" s="499">
        <f t="shared" si="371"/>
        <v>0</v>
      </c>
      <c r="AN439" s="470"/>
      <c r="AO439" s="470"/>
      <c r="AP439" s="470"/>
      <c r="AQ439" s="72">
        <f t="shared" si="372"/>
        <v>0</v>
      </c>
    </row>
    <row r="440" s="448" customFormat="1" ht="14" customHeight="1" spans="1:43">
      <c r="A440" s="500"/>
      <c r="B440" s="470"/>
      <c r="C440" s="477" t="s">
        <v>532</v>
      </c>
      <c r="D440" s="474"/>
      <c r="E440" s="475">
        <f t="shared" si="367"/>
        <v>0</v>
      </c>
      <c r="F440" s="476"/>
      <c r="G440" s="476"/>
      <c r="H440" s="476"/>
      <c r="I440" s="476"/>
      <c r="J440" s="476"/>
      <c r="K440" s="476"/>
      <c r="L440" s="476"/>
      <c r="M440" s="476"/>
      <c r="N440" s="476"/>
      <c r="O440" s="476"/>
      <c r="P440" s="476"/>
      <c r="Q440" s="476"/>
      <c r="R440" s="458">
        <f t="shared" si="368"/>
        <v>0</v>
      </c>
      <c r="S440" s="476"/>
      <c r="T440" s="476"/>
      <c r="U440" s="458">
        <f t="shared" si="369"/>
        <v>0</v>
      </c>
      <c r="V440" s="476"/>
      <c r="W440" s="476"/>
      <c r="X440" s="476"/>
      <c r="Y440" s="476"/>
      <c r="Z440" s="476"/>
      <c r="AA440" s="476"/>
      <c r="AB440" s="476"/>
      <c r="AC440" s="476"/>
      <c r="AD440" s="476"/>
      <c r="AE440" s="476"/>
      <c r="AF440" s="476"/>
      <c r="AG440" s="476"/>
      <c r="AH440" s="476"/>
      <c r="AI440" s="476"/>
      <c r="AJ440" s="458">
        <f t="shared" si="370"/>
        <v>0</v>
      </c>
      <c r="AK440" s="476"/>
      <c r="AL440" s="476"/>
      <c r="AM440" s="499">
        <f t="shared" si="371"/>
        <v>0</v>
      </c>
      <c r="AN440" s="470"/>
      <c r="AO440" s="470"/>
      <c r="AP440" s="470"/>
      <c r="AQ440" s="72">
        <f t="shared" si="372"/>
        <v>0</v>
      </c>
    </row>
    <row r="441" s="448" customFormat="1" ht="14" customHeight="1" spans="1:43">
      <c r="A441" s="500"/>
      <c r="B441" s="470"/>
      <c r="C441" s="477" t="s">
        <v>533</v>
      </c>
      <c r="D441" s="474"/>
      <c r="E441" s="475">
        <f t="shared" si="367"/>
        <v>0</v>
      </c>
      <c r="F441" s="476"/>
      <c r="G441" s="476"/>
      <c r="H441" s="476"/>
      <c r="I441" s="476"/>
      <c r="J441" s="476"/>
      <c r="K441" s="476"/>
      <c r="L441" s="476"/>
      <c r="M441" s="476"/>
      <c r="N441" s="476"/>
      <c r="O441" s="476"/>
      <c r="P441" s="476"/>
      <c r="Q441" s="476"/>
      <c r="R441" s="458">
        <f t="shared" si="368"/>
        <v>0</v>
      </c>
      <c r="S441" s="476"/>
      <c r="T441" s="476"/>
      <c r="U441" s="458">
        <f t="shared" si="369"/>
        <v>0</v>
      </c>
      <c r="V441" s="476"/>
      <c r="W441" s="476"/>
      <c r="X441" s="476"/>
      <c r="Y441" s="476"/>
      <c r="Z441" s="476"/>
      <c r="AA441" s="476"/>
      <c r="AB441" s="476"/>
      <c r="AC441" s="476"/>
      <c r="AD441" s="476"/>
      <c r="AE441" s="476"/>
      <c r="AF441" s="476"/>
      <c r="AG441" s="476"/>
      <c r="AH441" s="476"/>
      <c r="AI441" s="476"/>
      <c r="AJ441" s="458">
        <f t="shared" si="370"/>
        <v>0</v>
      </c>
      <c r="AK441" s="476"/>
      <c r="AL441" s="476"/>
      <c r="AM441" s="499">
        <f t="shared" si="371"/>
        <v>0</v>
      </c>
      <c r="AN441" s="470">
        <v>9</v>
      </c>
      <c r="AO441" s="470"/>
      <c r="AP441" s="470"/>
      <c r="AQ441" s="72">
        <f t="shared" si="372"/>
        <v>9</v>
      </c>
    </row>
    <row r="442" s="448" customFormat="1" ht="14" customHeight="1" spans="1:43">
      <c r="A442" s="500"/>
      <c r="B442" s="470"/>
      <c r="C442" s="471" t="s">
        <v>534</v>
      </c>
      <c r="D442" s="474">
        <f t="shared" ref="D442:AQ442" si="374">D443+D459+D467+D478+D487+D494</f>
        <v>0</v>
      </c>
      <c r="E442" s="474">
        <f t="shared" si="374"/>
        <v>2799.43</v>
      </c>
      <c r="F442" s="474">
        <f t="shared" si="374"/>
        <v>1156.77</v>
      </c>
      <c r="G442" s="474">
        <f t="shared" si="374"/>
        <v>0</v>
      </c>
      <c r="H442" s="474">
        <f t="shared" si="374"/>
        <v>0</v>
      </c>
      <c r="I442" s="474">
        <f t="shared" si="374"/>
        <v>0</v>
      </c>
      <c r="J442" s="474">
        <f t="shared" si="374"/>
        <v>46.94</v>
      </c>
      <c r="K442" s="474">
        <f t="shared" si="374"/>
        <v>3.86</v>
      </c>
      <c r="L442" s="474">
        <f t="shared" si="374"/>
        <v>3.06</v>
      </c>
      <c r="M442" s="474">
        <f t="shared" si="374"/>
        <v>0</v>
      </c>
      <c r="N442" s="474">
        <f t="shared" si="374"/>
        <v>0.9</v>
      </c>
      <c r="O442" s="474">
        <f t="shared" si="374"/>
        <v>0</v>
      </c>
      <c r="P442" s="474">
        <f t="shared" si="374"/>
        <v>0</v>
      </c>
      <c r="Q442" s="474">
        <f t="shared" si="374"/>
        <v>0</v>
      </c>
      <c r="R442" s="474">
        <f t="shared" si="374"/>
        <v>1211.53</v>
      </c>
      <c r="S442" s="474">
        <f t="shared" si="374"/>
        <v>88.78</v>
      </c>
      <c r="T442" s="474">
        <f t="shared" si="374"/>
        <v>15.4</v>
      </c>
      <c r="U442" s="474">
        <f t="shared" si="374"/>
        <v>104.18</v>
      </c>
      <c r="V442" s="474">
        <f t="shared" si="374"/>
        <v>0</v>
      </c>
      <c r="W442" s="474">
        <f t="shared" si="374"/>
        <v>90.4</v>
      </c>
      <c r="X442" s="474">
        <f t="shared" si="374"/>
        <v>62.42</v>
      </c>
      <c r="Y442" s="474">
        <f t="shared" si="374"/>
        <v>158</v>
      </c>
      <c r="Z442" s="474">
        <f t="shared" si="374"/>
        <v>0</v>
      </c>
      <c r="AA442" s="474">
        <f t="shared" si="374"/>
        <v>0</v>
      </c>
      <c r="AB442" s="474">
        <f t="shared" si="374"/>
        <v>29.9</v>
      </c>
      <c r="AC442" s="474">
        <f t="shared" si="374"/>
        <v>0</v>
      </c>
      <c r="AD442" s="474">
        <f t="shared" si="374"/>
        <v>0</v>
      </c>
      <c r="AE442" s="474">
        <f t="shared" si="374"/>
        <v>0</v>
      </c>
      <c r="AF442" s="474">
        <f t="shared" si="374"/>
        <v>1281</v>
      </c>
      <c r="AG442" s="474">
        <f t="shared" si="374"/>
        <v>0</v>
      </c>
      <c r="AH442" s="474">
        <f t="shared" si="374"/>
        <v>0</v>
      </c>
      <c r="AI442" s="474">
        <f t="shared" si="374"/>
        <v>-152</v>
      </c>
      <c r="AJ442" s="474">
        <f t="shared" si="374"/>
        <v>1469.72</v>
      </c>
      <c r="AK442" s="474">
        <f t="shared" si="374"/>
        <v>0</v>
      </c>
      <c r="AL442" s="474">
        <f t="shared" si="374"/>
        <v>14</v>
      </c>
      <c r="AM442" s="498">
        <f t="shared" si="374"/>
        <v>2799.43</v>
      </c>
      <c r="AN442" s="474">
        <f t="shared" si="374"/>
        <v>967</v>
      </c>
      <c r="AO442" s="474">
        <f t="shared" si="374"/>
        <v>410</v>
      </c>
      <c r="AP442" s="474">
        <f t="shared" si="374"/>
        <v>328</v>
      </c>
      <c r="AQ442" s="474">
        <f t="shared" si="374"/>
        <v>4504.43</v>
      </c>
    </row>
    <row r="443" s="448" customFormat="1" ht="14" customHeight="1" spans="1:43">
      <c r="A443" s="500"/>
      <c r="B443" s="470"/>
      <c r="C443" s="471" t="s">
        <v>535</v>
      </c>
      <c r="D443" s="474">
        <f t="shared" ref="D443:AQ443" si="375">SUM(D444:D458)</f>
        <v>0</v>
      </c>
      <c r="E443" s="474">
        <f t="shared" si="375"/>
        <v>1416.64</v>
      </c>
      <c r="F443" s="474">
        <f t="shared" si="375"/>
        <v>254.6</v>
      </c>
      <c r="G443" s="474">
        <f t="shared" si="375"/>
        <v>0</v>
      </c>
      <c r="H443" s="474">
        <f t="shared" si="375"/>
        <v>0</v>
      </c>
      <c r="I443" s="474">
        <f t="shared" si="375"/>
        <v>0</v>
      </c>
      <c r="J443" s="474">
        <f t="shared" si="375"/>
        <v>13.86</v>
      </c>
      <c r="K443" s="474">
        <f t="shared" si="375"/>
        <v>1.15</v>
      </c>
      <c r="L443" s="474">
        <f t="shared" si="375"/>
        <v>0.91</v>
      </c>
      <c r="M443" s="474">
        <f t="shared" si="375"/>
        <v>0</v>
      </c>
      <c r="N443" s="474">
        <f t="shared" si="375"/>
        <v>0.6</v>
      </c>
      <c r="O443" s="474">
        <f t="shared" si="375"/>
        <v>0</v>
      </c>
      <c r="P443" s="474">
        <f t="shared" si="375"/>
        <v>0</v>
      </c>
      <c r="Q443" s="474">
        <f t="shared" si="375"/>
        <v>0</v>
      </c>
      <c r="R443" s="474">
        <f t="shared" si="375"/>
        <v>271.12</v>
      </c>
      <c r="S443" s="474">
        <f t="shared" si="375"/>
        <v>37.12</v>
      </c>
      <c r="T443" s="474">
        <f t="shared" si="375"/>
        <v>5</v>
      </c>
      <c r="U443" s="474">
        <f t="shared" si="375"/>
        <v>42.12</v>
      </c>
      <c r="V443" s="474">
        <f t="shared" si="375"/>
        <v>0</v>
      </c>
      <c r="W443" s="474">
        <f t="shared" si="375"/>
        <v>90.4</v>
      </c>
      <c r="X443" s="474">
        <f t="shared" si="375"/>
        <v>5</v>
      </c>
      <c r="Y443" s="474">
        <f t="shared" si="375"/>
        <v>110</v>
      </c>
      <c r="Z443" s="474">
        <f t="shared" si="375"/>
        <v>0</v>
      </c>
      <c r="AA443" s="474">
        <f t="shared" si="375"/>
        <v>0</v>
      </c>
      <c r="AB443" s="474">
        <f t="shared" si="375"/>
        <v>0</v>
      </c>
      <c r="AC443" s="474">
        <f t="shared" si="375"/>
        <v>0</v>
      </c>
      <c r="AD443" s="474">
        <f t="shared" si="375"/>
        <v>0</v>
      </c>
      <c r="AE443" s="474">
        <f t="shared" si="375"/>
        <v>0</v>
      </c>
      <c r="AF443" s="474">
        <f t="shared" si="375"/>
        <v>1050</v>
      </c>
      <c r="AG443" s="474">
        <f t="shared" si="375"/>
        <v>0</v>
      </c>
      <c r="AH443" s="474">
        <f t="shared" si="375"/>
        <v>0</v>
      </c>
      <c r="AI443" s="474">
        <f t="shared" si="375"/>
        <v>-152</v>
      </c>
      <c r="AJ443" s="474">
        <f t="shared" si="375"/>
        <v>1103.4</v>
      </c>
      <c r="AK443" s="474">
        <f t="shared" si="375"/>
        <v>0</v>
      </c>
      <c r="AL443" s="474">
        <f t="shared" si="375"/>
        <v>0</v>
      </c>
      <c r="AM443" s="498">
        <f t="shared" si="375"/>
        <v>1416.64</v>
      </c>
      <c r="AN443" s="474">
        <f t="shared" si="375"/>
        <v>0</v>
      </c>
      <c r="AO443" s="474">
        <f t="shared" si="375"/>
        <v>280</v>
      </c>
      <c r="AP443" s="474">
        <f t="shared" si="375"/>
        <v>194</v>
      </c>
      <c r="AQ443" s="474">
        <f t="shared" si="375"/>
        <v>1890.64</v>
      </c>
    </row>
    <row r="444" s="448" customFormat="1" ht="14" customHeight="1" spans="1:43">
      <c r="A444" s="500"/>
      <c r="B444" s="470"/>
      <c r="C444" s="471" t="s">
        <v>150</v>
      </c>
      <c r="D444" s="474"/>
      <c r="E444" s="475">
        <f t="shared" ref="E444:E458" si="376">R444+U444+V444+AJ444+AL444</f>
        <v>313.24</v>
      </c>
      <c r="F444" s="476">
        <v>254.6</v>
      </c>
      <c r="G444" s="476"/>
      <c r="H444" s="476"/>
      <c r="I444" s="476"/>
      <c r="J444" s="476">
        <v>13.86</v>
      </c>
      <c r="K444" s="476">
        <v>1.15</v>
      </c>
      <c r="L444" s="476">
        <v>0.91</v>
      </c>
      <c r="M444" s="476"/>
      <c r="N444" s="476">
        <v>0.6</v>
      </c>
      <c r="O444" s="476"/>
      <c r="P444" s="476"/>
      <c r="Q444" s="476"/>
      <c r="R444" s="458">
        <f t="shared" ref="R444:R458" si="377">SUM(F444:Q444)</f>
        <v>271.12</v>
      </c>
      <c r="S444" s="476">
        <v>37.12</v>
      </c>
      <c r="T444" s="476">
        <v>5</v>
      </c>
      <c r="U444" s="458">
        <f t="shared" ref="U444:U458" si="378">SUM(S444:T444)</f>
        <v>42.12</v>
      </c>
      <c r="V444" s="476"/>
      <c r="W444" s="476"/>
      <c r="X444" s="476"/>
      <c r="Y444" s="476"/>
      <c r="Z444" s="476"/>
      <c r="AA444" s="476"/>
      <c r="AB444" s="476"/>
      <c r="AC444" s="476"/>
      <c r="AD444" s="476"/>
      <c r="AE444" s="476"/>
      <c r="AF444" s="476"/>
      <c r="AG444" s="476"/>
      <c r="AH444" s="476"/>
      <c r="AI444" s="476"/>
      <c r="AJ444" s="458">
        <f t="shared" ref="AJ444:AJ458" si="379">SUM(W444:AI444)</f>
        <v>0</v>
      </c>
      <c r="AK444" s="476"/>
      <c r="AL444" s="476"/>
      <c r="AM444" s="499">
        <f t="shared" ref="AM444:AM458" si="380">R444+U444+V444+AJ444+AL444</f>
        <v>313.24</v>
      </c>
      <c r="AN444" s="470"/>
      <c r="AO444" s="470"/>
      <c r="AP444" s="470"/>
      <c r="AQ444" s="72">
        <f t="shared" ref="AQ444:AQ458" si="381">AM444+AN444+AO444+AP444</f>
        <v>313.24</v>
      </c>
    </row>
    <row r="445" s="448" customFormat="1" ht="14" customHeight="1" spans="1:43">
      <c r="A445" s="500"/>
      <c r="B445" s="470"/>
      <c r="C445" s="471" t="s">
        <v>152</v>
      </c>
      <c r="D445" s="474"/>
      <c r="E445" s="475">
        <f t="shared" si="376"/>
        <v>0</v>
      </c>
      <c r="F445" s="476"/>
      <c r="G445" s="476"/>
      <c r="H445" s="476"/>
      <c r="I445" s="476"/>
      <c r="J445" s="476"/>
      <c r="K445" s="476"/>
      <c r="L445" s="476"/>
      <c r="M445" s="476"/>
      <c r="N445" s="476"/>
      <c r="O445" s="476"/>
      <c r="P445" s="476"/>
      <c r="Q445" s="476"/>
      <c r="R445" s="458">
        <f t="shared" si="377"/>
        <v>0</v>
      </c>
      <c r="S445" s="476"/>
      <c r="T445" s="476"/>
      <c r="U445" s="458">
        <f t="shared" si="378"/>
        <v>0</v>
      </c>
      <c r="V445" s="476"/>
      <c r="W445" s="476"/>
      <c r="X445" s="476"/>
      <c r="Y445" s="476"/>
      <c r="Z445" s="476"/>
      <c r="AA445" s="476"/>
      <c r="AB445" s="476"/>
      <c r="AC445" s="476"/>
      <c r="AD445" s="476"/>
      <c r="AE445" s="476"/>
      <c r="AF445" s="476"/>
      <c r="AG445" s="476"/>
      <c r="AH445" s="476"/>
      <c r="AI445" s="476"/>
      <c r="AJ445" s="458">
        <f t="shared" si="379"/>
        <v>0</v>
      </c>
      <c r="AK445" s="476"/>
      <c r="AL445" s="476"/>
      <c r="AM445" s="499">
        <f t="shared" si="380"/>
        <v>0</v>
      </c>
      <c r="AN445" s="470"/>
      <c r="AO445" s="470"/>
      <c r="AP445" s="470"/>
      <c r="AQ445" s="72">
        <f t="shared" si="381"/>
        <v>0</v>
      </c>
    </row>
    <row r="446" s="448" customFormat="1" ht="14" customHeight="1" spans="1:43">
      <c r="A446" s="500"/>
      <c r="B446" s="470"/>
      <c r="C446" s="471" t="s">
        <v>154</v>
      </c>
      <c r="D446" s="474"/>
      <c r="E446" s="475">
        <f t="shared" si="376"/>
        <v>0</v>
      </c>
      <c r="F446" s="476"/>
      <c r="G446" s="476"/>
      <c r="H446" s="476"/>
      <c r="I446" s="476"/>
      <c r="J446" s="476"/>
      <c r="K446" s="476"/>
      <c r="L446" s="476"/>
      <c r="M446" s="476"/>
      <c r="N446" s="476"/>
      <c r="O446" s="476"/>
      <c r="P446" s="476"/>
      <c r="Q446" s="476"/>
      <c r="R446" s="458">
        <f t="shared" si="377"/>
        <v>0</v>
      </c>
      <c r="S446" s="476"/>
      <c r="T446" s="476"/>
      <c r="U446" s="458">
        <f t="shared" si="378"/>
        <v>0</v>
      </c>
      <c r="V446" s="476"/>
      <c r="W446" s="476"/>
      <c r="X446" s="476"/>
      <c r="Y446" s="476"/>
      <c r="Z446" s="476"/>
      <c r="AA446" s="476"/>
      <c r="AB446" s="476"/>
      <c r="AC446" s="476"/>
      <c r="AD446" s="476"/>
      <c r="AE446" s="476"/>
      <c r="AF446" s="476"/>
      <c r="AG446" s="476"/>
      <c r="AH446" s="476"/>
      <c r="AI446" s="476"/>
      <c r="AJ446" s="458">
        <f t="shared" si="379"/>
        <v>0</v>
      </c>
      <c r="AK446" s="476"/>
      <c r="AL446" s="476"/>
      <c r="AM446" s="499">
        <f t="shared" si="380"/>
        <v>0</v>
      </c>
      <c r="AN446" s="470"/>
      <c r="AO446" s="470"/>
      <c r="AP446" s="470"/>
      <c r="AQ446" s="72">
        <f t="shared" si="381"/>
        <v>0</v>
      </c>
    </row>
    <row r="447" s="448" customFormat="1" ht="14" customHeight="1" spans="1:43">
      <c r="A447" s="500"/>
      <c r="B447" s="470"/>
      <c r="C447" s="471" t="s">
        <v>536</v>
      </c>
      <c r="D447" s="474"/>
      <c r="E447" s="475">
        <f t="shared" si="376"/>
        <v>0</v>
      </c>
      <c r="F447" s="476"/>
      <c r="G447" s="476"/>
      <c r="H447" s="476"/>
      <c r="I447" s="476"/>
      <c r="J447" s="476"/>
      <c r="K447" s="476"/>
      <c r="L447" s="476"/>
      <c r="M447" s="476"/>
      <c r="N447" s="476"/>
      <c r="O447" s="476"/>
      <c r="P447" s="476"/>
      <c r="Q447" s="476"/>
      <c r="R447" s="458">
        <f t="shared" si="377"/>
        <v>0</v>
      </c>
      <c r="S447" s="476"/>
      <c r="T447" s="476"/>
      <c r="U447" s="458">
        <f t="shared" si="378"/>
        <v>0</v>
      </c>
      <c r="V447" s="476"/>
      <c r="W447" s="476"/>
      <c r="X447" s="476"/>
      <c r="Y447" s="476"/>
      <c r="Z447" s="476"/>
      <c r="AA447" s="476"/>
      <c r="AB447" s="476"/>
      <c r="AC447" s="476"/>
      <c r="AD447" s="476"/>
      <c r="AE447" s="476"/>
      <c r="AF447" s="476"/>
      <c r="AG447" s="476"/>
      <c r="AH447" s="476"/>
      <c r="AI447" s="476"/>
      <c r="AJ447" s="458">
        <f t="shared" si="379"/>
        <v>0</v>
      </c>
      <c r="AK447" s="476"/>
      <c r="AL447" s="476"/>
      <c r="AM447" s="499">
        <f t="shared" si="380"/>
        <v>0</v>
      </c>
      <c r="AN447" s="470"/>
      <c r="AO447" s="470"/>
      <c r="AP447" s="470"/>
      <c r="AQ447" s="72">
        <f t="shared" si="381"/>
        <v>0</v>
      </c>
    </row>
    <row r="448" s="448" customFormat="1" ht="14" customHeight="1" spans="1:43">
      <c r="A448" s="500"/>
      <c r="B448" s="470"/>
      <c r="C448" s="471" t="s">
        <v>537</v>
      </c>
      <c r="D448" s="474"/>
      <c r="E448" s="475">
        <f t="shared" si="376"/>
        <v>0</v>
      </c>
      <c r="F448" s="476"/>
      <c r="G448" s="476"/>
      <c r="H448" s="476"/>
      <c r="I448" s="476"/>
      <c r="J448" s="476"/>
      <c r="K448" s="476"/>
      <c r="L448" s="476"/>
      <c r="M448" s="476"/>
      <c r="N448" s="476"/>
      <c r="O448" s="476"/>
      <c r="P448" s="476"/>
      <c r="Q448" s="476"/>
      <c r="R448" s="458">
        <f t="shared" si="377"/>
        <v>0</v>
      </c>
      <c r="S448" s="476"/>
      <c r="T448" s="476"/>
      <c r="U448" s="458">
        <f t="shared" si="378"/>
        <v>0</v>
      </c>
      <c r="V448" s="476"/>
      <c r="W448" s="476"/>
      <c r="X448" s="476"/>
      <c r="Y448" s="476"/>
      <c r="Z448" s="476"/>
      <c r="AA448" s="476"/>
      <c r="AB448" s="476"/>
      <c r="AC448" s="476"/>
      <c r="AD448" s="476"/>
      <c r="AE448" s="476"/>
      <c r="AF448" s="476"/>
      <c r="AG448" s="476"/>
      <c r="AH448" s="476"/>
      <c r="AI448" s="476"/>
      <c r="AJ448" s="458">
        <f t="shared" si="379"/>
        <v>0</v>
      </c>
      <c r="AK448" s="476"/>
      <c r="AL448" s="476"/>
      <c r="AM448" s="499">
        <f t="shared" si="380"/>
        <v>0</v>
      </c>
      <c r="AN448" s="470"/>
      <c r="AO448" s="470"/>
      <c r="AP448" s="470"/>
      <c r="AQ448" s="72">
        <f t="shared" si="381"/>
        <v>0</v>
      </c>
    </row>
    <row r="449" s="448" customFormat="1" ht="14" customHeight="1" spans="1:43">
      <c r="A449" s="500"/>
      <c r="B449" s="470"/>
      <c r="C449" s="471" t="s">
        <v>538</v>
      </c>
      <c r="D449" s="474"/>
      <c r="E449" s="475">
        <f t="shared" si="376"/>
        <v>0</v>
      </c>
      <c r="F449" s="476"/>
      <c r="G449" s="476"/>
      <c r="H449" s="476"/>
      <c r="I449" s="476"/>
      <c r="J449" s="476"/>
      <c r="K449" s="476"/>
      <c r="L449" s="476"/>
      <c r="M449" s="476"/>
      <c r="N449" s="476"/>
      <c r="O449" s="476"/>
      <c r="P449" s="476"/>
      <c r="Q449" s="476"/>
      <c r="R449" s="458">
        <f t="shared" si="377"/>
        <v>0</v>
      </c>
      <c r="S449" s="476"/>
      <c r="T449" s="476"/>
      <c r="U449" s="458">
        <f t="shared" si="378"/>
        <v>0</v>
      </c>
      <c r="V449" s="476"/>
      <c r="W449" s="476"/>
      <c r="X449" s="476"/>
      <c r="Y449" s="476"/>
      <c r="Z449" s="476"/>
      <c r="AA449" s="476"/>
      <c r="AB449" s="476"/>
      <c r="AC449" s="476"/>
      <c r="AD449" s="476"/>
      <c r="AE449" s="476"/>
      <c r="AF449" s="476"/>
      <c r="AG449" s="476"/>
      <c r="AH449" s="476"/>
      <c r="AI449" s="476"/>
      <c r="AJ449" s="458">
        <f t="shared" si="379"/>
        <v>0</v>
      </c>
      <c r="AK449" s="476"/>
      <c r="AL449" s="476"/>
      <c r="AM449" s="499">
        <f t="shared" si="380"/>
        <v>0</v>
      </c>
      <c r="AN449" s="470"/>
      <c r="AO449" s="470"/>
      <c r="AP449" s="470"/>
      <c r="AQ449" s="72">
        <f t="shared" si="381"/>
        <v>0</v>
      </c>
    </row>
    <row r="450" s="448" customFormat="1" ht="14" customHeight="1" spans="1:43">
      <c r="A450" s="500"/>
      <c r="B450" s="470"/>
      <c r="C450" s="471" t="s">
        <v>539</v>
      </c>
      <c r="D450" s="474"/>
      <c r="E450" s="475">
        <f t="shared" si="376"/>
        <v>0</v>
      </c>
      <c r="F450" s="476"/>
      <c r="G450" s="476"/>
      <c r="H450" s="476"/>
      <c r="I450" s="476"/>
      <c r="J450" s="476"/>
      <c r="K450" s="476"/>
      <c r="L450" s="476"/>
      <c r="M450" s="476"/>
      <c r="N450" s="476"/>
      <c r="O450" s="476"/>
      <c r="P450" s="476"/>
      <c r="Q450" s="476"/>
      <c r="R450" s="458">
        <f t="shared" si="377"/>
        <v>0</v>
      </c>
      <c r="S450" s="476"/>
      <c r="T450" s="476"/>
      <c r="U450" s="458">
        <f t="shared" si="378"/>
        <v>0</v>
      </c>
      <c r="V450" s="476"/>
      <c r="W450" s="476"/>
      <c r="X450" s="476"/>
      <c r="Y450" s="476"/>
      <c r="Z450" s="476"/>
      <c r="AA450" s="476"/>
      <c r="AB450" s="476"/>
      <c r="AC450" s="476"/>
      <c r="AD450" s="476"/>
      <c r="AE450" s="476"/>
      <c r="AF450" s="476"/>
      <c r="AG450" s="476"/>
      <c r="AH450" s="476"/>
      <c r="AI450" s="476"/>
      <c r="AJ450" s="458">
        <f t="shared" si="379"/>
        <v>0</v>
      </c>
      <c r="AK450" s="476"/>
      <c r="AL450" s="476"/>
      <c r="AM450" s="499">
        <f t="shared" si="380"/>
        <v>0</v>
      </c>
      <c r="AN450" s="470"/>
      <c r="AO450" s="470"/>
      <c r="AP450" s="470"/>
      <c r="AQ450" s="72">
        <f t="shared" si="381"/>
        <v>0</v>
      </c>
    </row>
    <row r="451" s="448" customFormat="1" ht="14" customHeight="1" spans="1:43">
      <c r="A451" s="500"/>
      <c r="B451" s="470"/>
      <c r="C451" s="471" t="s">
        <v>540</v>
      </c>
      <c r="D451" s="474"/>
      <c r="E451" s="475">
        <f t="shared" si="376"/>
        <v>0</v>
      </c>
      <c r="F451" s="476"/>
      <c r="G451" s="476"/>
      <c r="H451" s="476"/>
      <c r="I451" s="476"/>
      <c r="J451" s="476"/>
      <c r="K451" s="476"/>
      <c r="L451" s="476"/>
      <c r="M451" s="476"/>
      <c r="N451" s="476"/>
      <c r="O451" s="476"/>
      <c r="P451" s="476"/>
      <c r="Q451" s="476"/>
      <c r="R451" s="458">
        <f t="shared" si="377"/>
        <v>0</v>
      </c>
      <c r="S451" s="476"/>
      <c r="T451" s="476"/>
      <c r="U451" s="458">
        <f t="shared" si="378"/>
        <v>0</v>
      </c>
      <c r="V451" s="476"/>
      <c r="W451" s="476"/>
      <c r="X451" s="476"/>
      <c r="Y451" s="476"/>
      <c r="Z451" s="476"/>
      <c r="AA451" s="476"/>
      <c r="AB451" s="476"/>
      <c r="AC451" s="476"/>
      <c r="AD451" s="476"/>
      <c r="AE451" s="476"/>
      <c r="AF451" s="476"/>
      <c r="AG451" s="476"/>
      <c r="AH451" s="476"/>
      <c r="AI451" s="476"/>
      <c r="AJ451" s="458">
        <f t="shared" si="379"/>
        <v>0</v>
      </c>
      <c r="AK451" s="476"/>
      <c r="AL451" s="476"/>
      <c r="AM451" s="499">
        <f t="shared" si="380"/>
        <v>0</v>
      </c>
      <c r="AN451" s="470"/>
      <c r="AO451" s="470"/>
      <c r="AP451" s="470"/>
      <c r="AQ451" s="72">
        <f t="shared" si="381"/>
        <v>0</v>
      </c>
    </row>
    <row r="452" s="448" customFormat="1" ht="14" customHeight="1" spans="1:43">
      <c r="A452" s="500"/>
      <c r="B452" s="470"/>
      <c r="C452" s="471" t="s">
        <v>541</v>
      </c>
      <c r="D452" s="474"/>
      <c r="E452" s="475">
        <f t="shared" si="376"/>
        <v>5</v>
      </c>
      <c r="F452" s="476"/>
      <c r="G452" s="476"/>
      <c r="H452" s="476"/>
      <c r="I452" s="476"/>
      <c r="J452" s="476"/>
      <c r="K452" s="476"/>
      <c r="L452" s="476"/>
      <c r="M452" s="476"/>
      <c r="N452" s="476"/>
      <c r="O452" s="476"/>
      <c r="P452" s="476"/>
      <c r="Q452" s="476"/>
      <c r="R452" s="458">
        <f t="shared" si="377"/>
        <v>0</v>
      </c>
      <c r="S452" s="476"/>
      <c r="T452" s="476"/>
      <c r="U452" s="458">
        <f t="shared" si="378"/>
        <v>0</v>
      </c>
      <c r="V452" s="476"/>
      <c r="W452" s="476"/>
      <c r="X452" s="476">
        <v>5</v>
      </c>
      <c r="Y452" s="476"/>
      <c r="Z452" s="476"/>
      <c r="AA452" s="476"/>
      <c r="AB452" s="476"/>
      <c r="AC452" s="476"/>
      <c r="AD452" s="476"/>
      <c r="AE452" s="476"/>
      <c r="AF452" s="476"/>
      <c r="AG452" s="476"/>
      <c r="AH452" s="476"/>
      <c r="AI452" s="476"/>
      <c r="AJ452" s="458">
        <f t="shared" si="379"/>
        <v>5</v>
      </c>
      <c r="AK452" s="476"/>
      <c r="AL452" s="476"/>
      <c r="AM452" s="499">
        <f t="shared" si="380"/>
        <v>5</v>
      </c>
      <c r="AN452" s="470"/>
      <c r="AO452" s="470"/>
      <c r="AP452" s="470"/>
      <c r="AQ452" s="72">
        <f t="shared" si="381"/>
        <v>5</v>
      </c>
    </row>
    <row r="453" s="448" customFormat="1" ht="14" customHeight="1" spans="1:43">
      <c r="A453" s="500"/>
      <c r="B453" s="470"/>
      <c r="C453" s="471" t="s">
        <v>542</v>
      </c>
      <c r="D453" s="474"/>
      <c r="E453" s="475">
        <f t="shared" si="376"/>
        <v>0</v>
      </c>
      <c r="F453" s="476"/>
      <c r="G453" s="476"/>
      <c r="H453" s="476"/>
      <c r="I453" s="476"/>
      <c r="J453" s="476"/>
      <c r="K453" s="476"/>
      <c r="L453" s="476"/>
      <c r="M453" s="476"/>
      <c r="N453" s="476"/>
      <c r="O453" s="476"/>
      <c r="P453" s="476"/>
      <c r="Q453" s="476"/>
      <c r="R453" s="458">
        <f t="shared" si="377"/>
        <v>0</v>
      </c>
      <c r="S453" s="476"/>
      <c r="T453" s="476"/>
      <c r="U453" s="458">
        <f t="shared" si="378"/>
        <v>0</v>
      </c>
      <c r="V453" s="476"/>
      <c r="W453" s="476"/>
      <c r="X453" s="476"/>
      <c r="Y453" s="476"/>
      <c r="Z453" s="476"/>
      <c r="AA453" s="476"/>
      <c r="AB453" s="476"/>
      <c r="AC453" s="476"/>
      <c r="AD453" s="476"/>
      <c r="AE453" s="476"/>
      <c r="AF453" s="476"/>
      <c r="AG453" s="476"/>
      <c r="AH453" s="476"/>
      <c r="AI453" s="476"/>
      <c r="AJ453" s="458">
        <f t="shared" si="379"/>
        <v>0</v>
      </c>
      <c r="AK453" s="476"/>
      <c r="AL453" s="476"/>
      <c r="AM453" s="499">
        <f t="shared" si="380"/>
        <v>0</v>
      </c>
      <c r="AN453" s="470"/>
      <c r="AO453" s="470"/>
      <c r="AP453" s="470"/>
      <c r="AQ453" s="72">
        <f t="shared" si="381"/>
        <v>0</v>
      </c>
    </row>
    <row r="454" s="448" customFormat="1" ht="14" customHeight="1" spans="1:43">
      <c r="A454" s="500"/>
      <c r="B454" s="470"/>
      <c r="C454" s="471" t="s">
        <v>543</v>
      </c>
      <c r="D454" s="474"/>
      <c r="E454" s="475">
        <f t="shared" si="376"/>
        <v>0</v>
      </c>
      <c r="F454" s="476"/>
      <c r="G454" s="476"/>
      <c r="H454" s="476"/>
      <c r="I454" s="476"/>
      <c r="J454" s="476"/>
      <c r="K454" s="476"/>
      <c r="L454" s="476"/>
      <c r="M454" s="476"/>
      <c r="N454" s="476"/>
      <c r="O454" s="476"/>
      <c r="P454" s="476"/>
      <c r="Q454" s="476"/>
      <c r="R454" s="458">
        <f t="shared" si="377"/>
        <v>0</v>
      </c>
      <c r="S454" s="476"/>
      <c r="T454" s="476"/>
      <c r="U454" s="458">
        <f t="shared" si="378"/>
        <v>0</v>
      </c>
      <c r="V454" s="476"/>
      <c r="W454" s="476"/>
      <c r="X454" s="476"/>
      <c r="Y454" s="476"/>
      <c r="Z454" s="476"/>
      <c r="AA454" s="476"/>
      <c r="AB454" s="476"/>
      <c r="AC454" s="476"/>
      <c r="AD454" s="476"/>
      <c r="AE454" s="476"/>
      <c r="AF454" s="476"/>
      <c r="AG454" s="476"/>
      <c r="AH454" s="476"/>
      <c r="AI454" s="476"/>
      <c r="AJ454" s="458">
        <f t="shared" si="379"/>
        <v>0</v>
      </c>
      <c r="AK454" s="476"/>
      <c r="AL454" s="476"/>
      <c r="AM454" s="499">
        <f t="shared" si="380"/>
        <v>0</v>
      </c>
      <c r="AN454" s="470"/>
      <c r="AO454" s="470"/>
      <c r="AP454" s="470"/>
      <c r="AQ454" s="72">
        <f t="shared" si="381"/>
        <v>0</v>
      </c>
    </row>
    <row r="455" s="448" customFormat="1" ht="14" customHeight="1" spans="1:43">
      <c r="A455" s="500"/>
      <c r="B455" s="470"/>
      <c r="C455" s="471" t="s">
        <v>544</v>
      </c>
      <c r="D455" s="474"/>
      <c r="E455" s="475">
        <f t="shared" si="376"/>
        <v>90.4</v>
      </c>
      <c r="F455" s="476"/>
      <c r="G455" s="476"/>
      <c r="H455" s="476"/>
      <c r="I455" s="476"/>
      <c r="J455" s="476"/>
      <c r="K455" s="476"/>
      <c r="L455" s="476"/>
      <c r="M455" s="476"/>
      <c r="N455" s="476"/>
      <c r="O455" s="476"/>
      <c r="P455" s="476"/>
      <c r="Q455" s="476"/>
      <c r="R455" s="458">
        <f t="shared" si="377"/>
        <v>0</v>
      </c>
      <c r="S455" s="476"/>
      <c r="T455" s="476"/>
      <c r="U455" s="458">
        <f t="shared" si="378"/>
        <v>0</v>
      </c>
      <c r="V455" s="476"/>
      <c r="W455" s="476">
        <v>90.4</v>
      </c>
      <c r="X455" s="476"/>
      <c r="Y455" s="476"/>
      <c r="Z455" s="476"/>
      <c r="AA455" s="476"/>
      <c r="AB455" s="476"/>
      <c r="AC455" s="476"/>
      <c r="AD455" s="476"/>
      <c r="AE455" s="476"/>
      <c r="AF455" s="476"/>
      <c r="AG455" s="476"/>
      <c r="AH455" s="476"/>
      <c r="AI455" s="476"/>
      <c r="AJ455" s="458">
        <f t="shared" si="379"/>
        <v>90.4</v>
      </c>
      <c r="AK455" s="476"/>
      <c r="AL455" s="476"/>
      <c r="AM455" s="499">
        <f t="shared" si="380"/>
        <v>90.4</v>
      </c>
      <c r="AN455" s="470"/>
      <c r="AO455" s="470"/>
      <c r="AP455" s="470"/>
      <c r="AQ455" s="72">
        <f t="shared" si="381"/>
        <v>90.4</v>
      </c>
    </row>
    <row r="456" s="448" customFormat="1" ht="14" customHeight="1" spans="1:43">
      <c r="A456" s="500"/>
      <c r="B456" s="470"/>
      <c r="C456" s="471" t="s">
        <v>545</v>
      </c>
      <c r="D456" s="474"/>
      <c r="E456" s="475">
        <f t="shared" si="376"/>
        <v>1010</v>
      </c>
      <c r="F456" s="476"/>
      <c r="G456" s="476"/>
      <c r="H456" s="476"/>
      <c r="I456" s="476"/>
      <c r="J456" s="476"/>
      <c r="K456" s="476"/>
      <c r="L456" s="476"/>
      <c r="M456" s="476"/>
      <c r="N456" s="476"/>
      <c r="O456" s="476"/>
      <c r="P456" s="476"/>
      <c r="Q456" s="476"/>
      <c r="R456" s="458">
        <f t="shared" si="377"/>
        <v>0</v>
      </c>
      <c r="S456" s="476"/>
      <c r="T456" s="476"/>
      <c r="U456" s="458">
        <f t="shared" si="378"/>
        <v>0</v>
      </c>
      <c r="V456" s="476"/>
      <c r="W456" s="476"/>
      <c r="X456" s="476"/>
      <c r="Y456" s="476">
        <v>10</v>
      </c>
      <c r="Z456" s="476"/>
      <c r="AA456" s="476"/>
      <c r="AB456" s="476"/>
      <c r="AC456" s="476"/>
      <c r="AD456" s="476"/>
      <c r="AE456" s="476"/>
      <c r="AF456" s="476">
        <v>1000</v>
      </c>
      <c r="AG456" s="476"/>
      <c r="AH456" s="476"/>
      <c r="AI456" s="476"/>
      <c r="AJ456" s="458">
        <f t="shared" si="379"/>
        <v>1010</v>
      </c>
      <c r="AK456" s="476"/>
      <c r="AL456" s="476"/>
      <c r="AM456" s="499">
        <f t="shared" si="380"/>
        <v>1010</v>
      </c>
      <c r="AN456" s="470"/>
      <c r="AO456" s="470"/>
      <c r="AP456" s="470"/>
      <c r="AQ456" s="72">
        <f t="shared" si="381"/>
        <v>1010</v>
      </c>
    </row>
    <row r="457" s="448" customFormat="1" ht="14" customHeight="1" spans="1:43">
      <c r="A457" s="500"/>
      <c r="B457" s="470"/>
      <c r="C457" s="471" t="s">
        <v>546</v>
      </c>
      <c r="D457" s="474"/>
      <c r="E457" s="475">
        <f t="shared" si="376"/>
        <v>80</v>
      </c>
      <c r="F457" s="476"/>
      <c r="G457" s="476"/>
      <c r="H457" s="476"/>
      <c r="I457" s="476"/>
      <c r="J457" s="476"/>
      <c r="K457" s="476"/>
      <c r="L457" s="476"/>
      <c r="M457" s="476"/>
      <c r="N457" s="476"/>
      <c r="O457" s="476"/>
      <c r="P457" s="476"/>
      <c r="Q457" s="476"/>
      <c r="R457" s="458">
        <f t="shared" si="377"/>
        <v>0</v>
      </c>
      <c r="S457" s="476"/>
      <c r="T457" s="476"/>
      <c r="U457" s="458">
        <f t="shared" si="378"/>
        <v>0</v>
      </c>
      <c r="V457" s="476"/>
      <c r="W457" s="476"/>
      <c r="X457" s="476"/>
      <c r="Y457" s="476">
        <v>80</v>
      </c>
      <c r="Z457" s="476"/>
      <c r="AA457" s="476"/>
      <c r="AB457" s="476"/>
      <c r="AC457" s="476"/>
      <c r="AD457" s="476"/>
      <c r="AE457" s="476"/>
      <c r="AF457" s="476"/>
      <c r="AG457" s="476"/>
      <c r="AH457" s="476"/>
      <c r="AI457" s="476"/>
      <c r="AJ457" s="458">
        <f t="shared" si="379"/>
        <v>80</v>
      </c>
      <c r="AK457" s="476"/>
      <c r="AL457" s="476"/>
      <c r="AM457" s="499">
        <f t="shared" si="380"/>
        <v>80</v>
      </c>
      <c r="AN457" s="470"/>
      <c r="AO457" s="470">
        <v>268</v>
      </c>
      <c r="AP457" s="470"/>
      <c r="AQ457" s="72">
        <f t="shared" si="381"/>
        <v>348</v>
      </c>
    </row>
    <row r="458" s="448" customFormat="1" ht="14" customHeight="1" spans="1:43">
      <c r="A458" s="500"/>
      <c r="B458" s="470"/>
      <c r="C458" s="471" t="s">
        <v>547</v>
      </c>
      <c r="D458" s="474"/>
      <c r="E458" s="475">
        <f t="shared" si="376"/>
        <v>-82</v>
      </c>
      <c r="F458" s="476"/>
      <c r="G458" s="476"/>
      <c r="H458" s="476"/>
      <c r="I458" s="476"/>
      <c r="J458" s="476"/>
      <c r="K458" s="476"/>
      <c r="L458" s="476"/>
      <c r="M458" s="476"/>
      <c r="N458" s="476"/>
      <c r="O458" s="476"/>
      <c r="P458" s="476"/>
      <c r="Q458" s="476"/>
      <c r="R458" s="458">
        <f t="shared" si="377"/>
        <v>0</v>
      </c>
      <c r="S458" s="476"/>
      <c r="T458" s="476"/>
      <c r="U458" s="458">
        <f t="shared" si="378"/>
        <v>0</v>
      </c>
      <c r="V458" s="476"/>
      <c r="W458" s="476"/>
      <c r="X458" s="476"/>
      <c r="Y458" s="476">
        <v>20</v>
      </c>
      <c r="Z458" s="476"/>
      <c r="AA458" s="476"/>
      <c r="AB458" s="476"/>
      <c r="AC458" s="476"/>
      <c r="AD458" s="476"/>
      <c r="AE458" s="476"/>
      <c r="AF458" s="476">
        <v>50</v>
      </c>
      <c r="AG458" s="476"/>
      <c r="AH458" s="476"/>
      <c r="AI458" s="476">
        <v>-152</v>
      </c>
      <c r="AJ458" s="458">
        <f t="shared" si="379"/>
        <v>-82</v>
      </c>
      <c r="AK458" s="476"/>
      <c r="AL458" s="476"/>
      <c r="AM458" s="499">
        <f t="shared" si="380"/>
        <v>-82</v>
      </c>
      <c r="AN458" s="470"/>
      <c r="AO458" s="470">
        <v>12</v>
      </c>
      <c r="AP458" s="470">
        <v>194</v>
      </c>
      <c r="AQ458" s="72">
        <f t="shared" si="381"/>
        <v>124</v>
      </c>
    </row>
    <row r="459" s="448" customFormat="1" ht="14" customHeight="1" spans="1:43">
      <c r="A459" s="500"/>
      <c r="B459" s="470"/>
      <c r="C459" s="471" t="s">
        <v>548</v>
      </c>
      <c r="D459" s="474">
        <f t="shared" ref="D459:AQ459" si="382">SUM(D460:D466)</f>
        <v>0</v>
      </c>
      <c r="E459" s="474">
        <f t="shared" si="382"/>
        <v>23.22</v>
      </c>
      <c r="F459" s="474">
        <f t="shared" si="382"/>
        <v>0</v>
      </c>
      <c r="G459" s="474">
        <f t="shared" si="382"/>
        <v>0</v>
      </c>
      <c r="H459" s="474">
        <f t="shared" si="382"/>
        <v>0</v>
      </c>
      <c r="I459" s="474">
        <f t="shared" si="382"/>
        <v>0</v>
      </c>
      <c r="J459" s="474">
        <f t="shared" si="382"/>
        <v>0</v>
      </c>
      <c r="K459" s="474">
        <f t="shared" si="382"/>
        <v>0</v>
      </c>
      <c r="L459" s="474">
        <f t="shared" si="382"/>
        <v>0</v>
      </c>
      <c r="M459" s="474">
        <f t="shared" si="382"/>
        <v>0</v>
      </c>
      <c r="N459" s="474">
        <f t="shared" si="382"/>
        <v>0</v>
      </c>
      <c r="O459" s="474">
        <f t="shared" si="382"/>
        <v>0</v>
      </c>
      <c r="P459" s="474">
        <f t="shared" si="382"/>
        <v>0</v>
      </c>
      <c r="Q459" s="474">
        <f t="shared" si="382"/>
        <v>0</v>
      </c>
      <c r="R459" s="474">
        <f t="shared" si="382"/>
        <v>0</v>
      </c>
      <c r="S459" s="474">
        <f t="shared" si="382"/>
        <v>0</v>
      </c>
      <c r="T459" s="474">
        <f t="shared" si="382"/>
        <v>0</v>
      </c>
      <c r="U459" s="474">
        <f t="shared" si="382"/>
        <v>0</v>
      </c>
      <c r="V459" s="474">
        <f t="shared" si="382"/>
        <v>0</v>
      </c>
      <c r="W459" s="474">
        <f t="shared" si="382"/>
        <v>0</v>
      </c>
      <c r="X459" s="474">
        <f t="shared" si="382"/>
        <v>9.22</v>
      </c>
      <c r="Y459" s="474">
        <f t="shared" si="382"/>
        <v>3</v>
      </c>
      <c r="Z459" s="474">
        <f t="shared" si="382"/>
        <v>0</v>
      </c>
      <c r="AA459" s="474">
        <f t="shared" si="382"/>
        <v>0</v>
      </c>
      <c r="AB459" s="474">
        <f t="shared" si="382"/>
        <v>0</v>
      </c>
      <c r="AC459" s="474">
        <f t="shared" si="382"/>
        <v>0</v>
      </c>
      <c r="AD459" s="474">
        <f t="shared" si="382"/>
        <v>0</v>
      </c>
      <c r="AE459" s="474">
        <f t="shared" si="382"/>
        <v>0</v>
      </c>
      <c r="AF459" s="474">
        <f t="shared" si="382"/>
        <v>11</v>
      </c>
      <c r="AG459" s="474">
        <f t="shared" si="382"/>
        <v>0</v>
      </c>
      <c r="AH459" s="474">
        <f t="shared" si="382"/>
        <v>0</v>
      </c>
      <c r="AI459" s="474">
        <f t="shared" si="382"/>
        <v>0</v>
      </c>
      <c r="AJ459" s="474">
        <f t="shared" si="382"/>
        <v>23.22</v>
      </c>
      <c r="AK459" s="474">
        <f t="shared" si="382"/>
        <v>0</v>
      </c>
      <c r="AL459" s="474">
        <f t="shared" si="382"/>
        <v>0</v>
      </c>
      <c r="AM459" s="498">
        <f t="shared" si="382"/>
        <v>23.22</v>
      </c>
      <c r="AN459" s="474">
        <f t="shared" si="382"/>
        <v>0</v>
      </c>
      <c r="AO459" s="474">
        <f t="shared" si="382"/>
        <v>0</v>
      </c>
      <c r="AP459" s="474">
        <f t="shared" si="382"/>
        <v>0</v>
      </c>
      <c r="AQ459" s="474">
        <f t="shared" si="382"/>
        <v>23.22</v>
      </c>
    </row>
    <row r="460" s="448" customFormat="1" ht="14" customHeight="1" spans="1:43">
      <c r="A460" s="500"/>
      <c r="B460" s="470"/>
      <c r="C460" s="471" t="s">
        <v>150</v>
      </c>
      <c r="D460" s="474"/>
      <c r="E460" s="475">
        <f t="shared" ref="E460:E466" si="383">R460+U460+V460+AJ460+AL460</f>
        <v>0</v>
      </c>
      <c r="F460" s="476"/>
      <c r="G460" s="476"/>
      <c r="H460" s="476"/>
      <c r="I460" s="476"/>
      <c r="J460" s="476"/>
      <c r="K460" s="476"/>
      <c r="L460" s="476"/>
      <c r="M460" s="476"/>
      <c r="N460" s="476"/>
      <c r="O460" s="476"/>
      <c r="P460" s="476"/>
      <c r="Q460" s="476"/>
      <c r="R460" s="458">
        <f t="shared" ref="R460:R466" si="384">SUM(F460:Q460)</f>
        <v>0</v>
      </c>
      <c r="S460" s="476"/>
      <c r="T460" s="476"/>
      <c r="U460" s="458">
        <f t="shared" ref="U460:U466" si="385">SUM(S460:T460)</f>
        <v>0</v>
      </c>
      <c r="V460" s="476"/>
      <c r="W460" s="476"/>
      <c r="X460" s="476"/>
      <c r="Y460" s="476"/>
      <c r="Z460" s="476"/>
      <c r="AA460" s="476"/>
      <c r="AB460" s="476"/>
      <c r="AC460" s="476"/>
      <c r="AD460" s="476"/>
      <c r="AE460" s="476"/>
      <c r="AF460" s="476"/>
      <c r="AG460" s="476"/>
      <c r="AH460" s="476"/>
      <c r="AI460" s="476"/>
      <c r="AJ460" s="458">
        <f t="shared" ref="AJ460:AJ466" si="386">SUM(W460:AI460)</f>
        <v>0</v>
      </c>
      <c r="AK460" s="476"/>
      <c r="AL460" s="476"/>
      <c r="AM460" s="499">
        <f t="shared" ref="AM460:AM466" si="387">R460+U460+V460+AJ460+AL460</f>
        <v>0</v>
      </c>
      <c r="AN460" s="470"/>
      <c r="AO460" s="470"/>
      <c r="AP460" s="470"/>
      <c r="AQ460" s="72">
        <f t="shared" ref="AQ460:AQ466" si="388">AM460+AN460+AO460+AP460</f>
        <v>0</v>
      </c>
    </row>
    <row r="461" s="448" customFormat="1" ht="14" customHeight="1" spans="1:43">
      <c r="A461" s="500"/>
      <c r="B461" s="470"/>
      <c r="C461" s="471" t="s">
        <v>152</v>
      </c>
      <c r="D461" s="474"/>
      <c r="E461" s="475">
        <f t="shared" si="383"/>
        <v>0</v>
      </c>
      <c r="F461" s="476"/>
      <c r="G461" s="476"/>
      <c r="H461" s="476"/>
      <c r="I461" s="476"/>
      <c r="J461" s="476"/>
      <c r="K461" s="476"/>
      <c r="L461" s="476"/>
      <c r="M461" s="476"/>
      <c r="N461" s="476"/>
      <c r="O461" s="476"/>
      <c r="P461" s="476"/>
      <c r="Q461" s="476"/>
      <c r="R461" s="458">
        <f t="shared" si="384"/>
        <v>0</v>
      </c>
      <c r="S461" s="476"/>
      <c r="T461" s="476"/>
      <c r="U461" s="458">
        <f t="shared" si="385"/>
        <v>0</v>
      </c>
      <c r="V461" s="476"/>
      <c r="W461" s="476"/>
      <c r="X461" s="476"/>
      <c r="Y461" s="476"/>
      <c r="Z461" s="476"/>
      <c r="AA461" s="476"/>
      <c r="AB461" s="476"/>
      <c r="AC461" s="476"/>
      <c r="AD461" s="476"/>
      <c r="AE461" s="476"/>
      <c r="AF461" s="476"/>
      <c r="AG461" s="476"/>
      <c r="AH461" s="476"/>
      <c r="AI461" s="476"/>
      <c r="AJ461" s="458">
        <f t="shared" si="386"/>
        <v>0</v>
      </c>
      <c r="AK461" s="476"/>
      <c r="AL461" s="476"/>
      <c r="AM461" s="499">
        <f t="shared" si="387"/>
        <v>0</v>
      </c>
      <c r="AN461" s="470"/>
      <c r="AO461" s="470"/>
      <c r="AP461" s="470"/>
      <c r="AQ461" s="72">
        <f t="shared" si="388"/>
        <v>0</v>
      </c>
    </row>
    <row r="462" s="448" customFormat="1" ht="14" customHeight="1" spans="1:43">
      <c r="A462" s="500"/>
      <c r="B462" s="470"/>
      <c r="C462" s="471" t="s">
        <v>154</v>
      </c>
      <c r="D462" s="474"/>
      <c r="E462" s="475">
        <f t="shared" si="383"/>
        <v>0</v>
      </c>
      <c r="F462" s="476"/>
      <c r="G462" s="476"/>
      <c r="H462" s="476"/>
      <c r="I462" s="476"/>
      <c r="J462" s="476"/>
      <c r="K462" s="476"/>
      <c r="L462" s="476"/>
      <c r="M462" s="476"/>
      <c r="N462" s="476"/>
      <c r="O462" s="476"/>
      <c r="P462" s="476"/>
      <c r="Q462" s="476"/>
      <c r="R462" s="458">
        <f t="shared" si="384"/>
        <v>0</v>
      </c>
      <c r="S462" s="476"/>
      <c r="T462" s="476"/>
      <c r="U462" s="458">
        <f t="shared" si="385"/>
        <v>0</v>
      </c>
      <c r="V462" s="476"/>
      <c r="W462" s="476"/>
      <c r="X462" s="476"/>
      <c r="Y462" s="476"/>
      <c r="Z462" s="476"/>
      <c r="AA462" s="476"/>
      <c r="AB462" s="476"/>
      <c r="AC462" s="476"/>
      <c r="AD462" s="476"/>
      <c r="AE462" s="476"/>
      <c r="AF462" s="476"/>
      <c r="AG462" s="476"/>
      <c r="AH462" s="476"/>
      <c r="AI462" s="476"/>
      <c r="AJ462" s="458">
        <f t="shared" si="386"/>
        <v>0</v>
      </c>
      <c r="AK462" s="476"/>
      <c r="AL462" s="476"/>
      <c r="AM462" s="499">
        <f t="shared" si="387"/>
        <v>0</v>
      </c>
      <c r="AN462" s="470"/>
      <c r="AO462" s="470"/>
      <c r="AP462" s="470"/>
      <c r="AQ462" s="72">
        <f t="shared" si="388"/>
        <v>0</v>
      </c>
    </row>
    <row r="463" s="448" customFormat="1" ht="14" customHeight="1" spans="1:43">
      <c r="A463" s="500"/>
      <c r="B463" s="470"/>
      <c r="C463" s="471" t="s">
        <v>549</v>
      </c>
      <c r="D463" s="474"/>
      <c r="E463" s="475">
        <f t="shared" si="383"/>
        <v>9.22</v>
      </c>
      <c r="F463" s="476"/>
      <c r="G463" s="476"/>
      <c r="H463" s="476"/>
      <c r="I463" s="476"/>
      <c r="J463" s="476"/>
      <c r="K463" s="476"/>
      <c r="L463" s="476"/>
      <c r="M463" s="476"/>
      <c r="N463" s="476"/>
      <c r="O463" s="476"/>
      <c r="P463" s="476"/>
      <c r="Q463" s="476"/>
      <c r="R463" s="458">
        <f t="shared" si="384"/>
        <v>0</v>
      </c>
      <c r="S463" s="476"/>
      <c r="T463" s="476"/>
      <c r="U463" s="458">
        <f t="shared" si="385"/>
        <v>0</v>
      </c>
      <c r="V463" s="476"/>
      <c r="W463" s="476"/>
      <c r="X463" s="476">
        <v>9.22</v>
      </c>
      <c r="Y463" s="476"/>
      <c r="Z463" s="476"/>
      <c r="AA463" s="476"/>
      <c r="AB463" s="476"/>
      <c r="AC463" s="476"/>
      <c r="AD463" s="476"/>
      <c r="AE463" s="476"/>
      <c r="AF463" s="476"/>
      <c r="AG463" s="476"/>
      <c r="AH463" s="476"/>
      <c r="AI463" s="476"/>
      <c r="AJ463" s="458">
        <f t="shared" si="386"/>
        <v>9.22</v>
      </c>
      <c r="AK463" s="476"/>
      <c r="AL463" s="476"/>
      <c r="AM463" s="499">
        <f t="shared" si="387"/>
        <v>9.22</v>
      </c>
      <c r="AN463" s="470"/>
      <c r="AO463" s="470"/>
      <c r="AP463" s="470"/>
      <c r="AQ463" s="72">
        <f t="shared" si="388"/>
        <v>9.22</v>
      </c>
    </row>
    <row r="464" s="448" customFormat="1" ht="14" customHeight="1" spans="1:43">
      <c r="A464" s="500"/>
      <c r="B464" s="470"/>
      <c r="C464" s="471" t="s">
        <v>550</v>
      </c>
      <c r="D464" s="474"/>
      <c r="E464" s="475">
        <f t="shared" si="383"/>
        <v>0</v>
      </c>
      <c r="F464" s="476"/>
      <c r="G464" s="476"/>
      <c r="H464" s="476"/>
      <c r="I464" s="476"/>
      <c r="J464" s="476"/>
      <c r="K464" s="476"/>
      <c r="L464" s="476"/>
      <c r="M464" s="476"/>
      <c r="N464" s="476"/>
      <c r="O464" s="476"/>
      <c r="P464" s="476"/>
      <c r="Q464" s="476"/>
      <c r="R464" s="458">
        <f t="shared" si="384"/>
        <v>0</v>
      </c>
      <c r="S464" s="476"/>
      <c r="T464" s="476"/>
      <c r="U464" s="458">
        <f t="shared" si="385"/>
        <v>0</v>
      </c>
      <c r="V464" s="476"/>
      <c r="W464" s="476"/>
      <c r="X464" s="476"/>
      <c r="Y464" s="476"/>
      <c r="Z464" s="476"/>
      <c r="AA464" s="476"/>
      <c r="AB464" s="476"/>
      <c r="AC464" s="476"/>
      <c r="AD464" s="476"/>
      <c r="AE464" s="476"/>
      <c r="AF464" s="476"/>
      <c r="AG464" s="476"/>
      <c r="AH464" s="476"/>
      <c r="AI464" s="476"/>
      <c r="AJ464" s="458">
        <f t="shared" si="386"/>
        <v>0</v>
      </c>
      <c r="AK464" s="476"/>
      <c r="AL464" s="476"/>
      <c r="AM464" s="499">
        <f t="shared" si="387"/>
        <v>0</v>
      </c>
      <c r="AN464" s="470"/>
      <c r="AO464" s="470"/>
      <c r="AP464" s="470"/>
      <c r="AQ464" s="72">
        <f t="shared" si="388"/>
        <v>0</v>
      </c>
    </row>
    <row r="465" s="448" customFormat="1" ht="14" customHeight="1" spans="1:43">
      <c r="A465" s="500"/>
      <c r="B465" s="470"/>
      <c r="C465" s="471" t="s">
        <v>551</v>
      </c>
      <c r="D465" s="474"/>
      <c r="E465" s="475">
        <f t="shared" si="383"/>
        <v>0</v>
      </c>
      <c r="F465" s="476"/>
      <c r="G465" s="476"/>
      <c r="H465" s="476"/>
      <c r="I465" s="476"/>
      <c r="J465" s="476"/>
      <c r="K465" s="476"/>
      <c r="L465" s="476"/>
      <c r="M465" s="476"/>
      <c r="N465" s="476"/>
      <c r="O465" s="476"/>
      <c r="P465" s="476"/>
      <c r="Q465" s="476"/>
      <c r="R465" s="458">
        <f t="shared" si="384"/>
        <v>0</v>
      </c>
      <c r="S465" s="476"/>
      <c r="T465" s="476"/>
      <c r="U465" s="458">
        <f t="shared" si="385"/>
        <v>0</v>
      </c>
      <c r="V465" s="476"/>
      <c r="W465" s="476"/>
      <c r="X465" s="476"/>
      <c r="Y465" s="476"/>
      <c r="Z465" s="476"/>
      <c r="AA465" s="476"/>
      <c r="AB465" s="476"/>
      <c r="AC465" s="476"/>
      <c r="AD465" s="476"/>
      <c r="AE465" s="476"/>
      <c r="AF465" s="476"/>
      <c r="AG465" s="476"/>
      <c r="AH465" s="476"/>
      <c r="AI465" s="476"/>
      <c r="AJ465" s="458">
        <f t="shared" si="386"/>
        <v>0</v>
      </c>
      <c r="AK465" s="476"/>
      <c r="AL465" s="476"/>
      <c r="AM465" s="499">
        <f t="shared" si="387"/>
        <v>0</v>
      </c>
      <c r="AN465" s="470"/>
      <c r="AO465" s="470"/>
      <c r="AP465" s="470"/>
      <c r="AQ465" s="72">
        <f t="shared" si="388"/>
        <v>0</v>
      </c>
    </row>
    <row r="466" s="448" customFormat="1" ht="14" customHeight="1" spans="1:43">
      <c r="A466" s="500"/>
      <c r="B466" s="470"/>
      <c r="C466" s="471" t="s">
        <v>552</v>
      </c>
      <c r="D466" s="474"/>
      <c r="E466" s="475">
        <f t="shared" si="383"/>
        <v>14</v>
      </c>
      <c r="F466" s="476"/>
      <c r="G466" s="476"/>
      <c r="H466" s="476"/>
      <c r="I466" s="476"/>
      <c r="J466" s="476"/>
      <c r="K466" s="476"/>
      <c r="L466" s="476"/>
      <c r="M466" s="476"/>
      <c r="N466" s="476"/>
      <c r="O466" s="476"/>
      <c r="P466" s="476"/>
      <c r="Q466" s="476"/>
      <c r="R466" s="458">
        <f t="shared" si="384"/>
        <v>0</v>
      </c>
      <c r="S466" s="476"/>
      <c r="T466" s="476"/>
      <c r="U466" s="458">
        <f t="shared" si="385"/>
        <v>0</v>
      </c>
      <c r="V466" s="476"/>
      <c r="W466" s="476"/>
      <c r="X466" s="476"/>
      <c r="Y466" s="476">
        <v>3</v>
      </c>
      <c r="Z466" s="476"/>
      <c r="AA466" s="476"/>
      <c r="AB466" s="476"/>
      <c r="AC466" s="476"/>
      <c r="AD466" s="476"/>
      <c r="AE466" s="476"/>
      <c r="AF466" s="476">
        <v>11</v>
      </c>
      <c r="AG466" s="476"/>
      <c r="AH466" s="476"/>
      <c r="AI466" s="476"/>
      <c r="AJ466" s="458">
        <f t="shared" si="386"/>
        <v>14</v>
      </c>
      <c r="AK466" s="476"/>
      <c r="AL466" s="476"/>
      <c r="AM466" s="499">
        <f t="shared" si="387"/>
        <v>14</v>
      </c>
      <c r="AN466" s="470"/>
      <c r="AO466" s="470"/>
      <c r="AP466" s="470"/>
      <c r="AQ466" s="72">
        <f t="shared" si="388"/>
        <v>14</v>
      </c>
    </row>
    <row r="467" s="448" customFormat="1" ht="14" customHeight="1" spans="1:43">
      <c r="A467" s="500"/>
      <c r="B467" s="470"/>
      <c r="C467" s="471" t="s">
        <v>553</v>
      </c>
      <c r="D467" s="474">
        <f t="shared" ref="D467:AQ467" si="389">SUM(D468:D477)</f>
        <v>0</v>
      </c>
      <c r="E467" s="474">
        <f t="shared" si="389"/>
        <v>181.25</v>
      </c>
      <c r="F467" s="474">
        <f t="shared" si="389"/>
        <v>38.05</v>
      </c>
      <c r="G467" s="474">
        <f t="shared" si="389"/>
        <v>0</v>
      </c>
      <c r="H467" s="474">
        <f t="shared" si="389"/>
        <v>0</v>
      </c>
      <c r="I467" s="474">
        <f t="shared" si="389"/>
        <v>0</v>
      </c>
      <c r="J467" s="474">
        <f t="shared" si="389"/>
        <v>1.96</v>
      </c>
      <c r="K467" s="474">
        <f t="shared" si="389"/>
        <v>0.17</v>
      </c>
      <c r="L467" s="474">
        <f t="shared" si="389"/>
        <v>0.13</v>
      </c>
      <c r="M467" s="474">
        <f t="shared" si="389"/>
        <v>0</v>
      </c>
      <c r="N467" s="474">
        <f t="shared" si="389"/>
        <v>0</v>
      </c>
      <c r="O467" s="474">
        <f t="shared" si="389"/>
        <v>0</v>
      </c>
      <c r="P467" s="474">
        <f t="shared" si="389"/>
        <v>0</v>
      </c>
      <c r="Q467" s="474">
        <f t="shared" si="389"/>
        <v>0</v>
      </c>
      <c r="R467" s="474">
        <f t="shared" si="389"/>
        <v>40.31</v>
      </c>
      <c r="S467" s="474">
        <f t="shared" si="389"/>
        <v>8.54</v>
      </c>
      <c r="T467" s="474">
        <f t="shared" si="389"/>
        <v>2.4</v>
      </c>
      <c r="U467" s="474">
        <f t="shared" si="389"/>
        <v>10.94</v>
      </c>
      <c r="V467" s="474">
        <f t="shared" si="389"/>
        <v>0</v>
      </c>
      <c r="W467" s="474">
        <f t="shared" si="389"/>
        <v>0</v>
      </c>
      <c r="X467" s="474">
        <f t="shared" si="389"/>
        <v>0</v>
      </c>
      <c r="Y467" s="474">
        <f t="shared" si="389"/>
        <v>10</v>
      </c>
      <c r="Z467" s="474">
        <f t="shared" si="389"/>
        <v>0</v>
      </c>
      <c r="AA467" s="474">
        <f t="shared" si="389"/>
        <v>0</v>
      </c>
      <c r="AB467" s="474">
        <f t="shared" si="389"/>
        <v>0</v>
      </c>
      <c r="AC467" s="474">
        <f t="shared" si="389"/>
        <v>0</v>
      </c>
      <c r="AD467" s="474">
        <f t="shared" si="389"/>
        <v>0</v>
      </c>
      <c r="AE467" s="474">
        <f t="shared" si="389"/>
        <v>0</v>
      </c>
      <c r="AF467" s="474">
        <f t="shared" si="389"/>
        <v>120</v>
      </c>
      <c r="AG467" s="474">
        <f t="shared" si="389"/>
        <v>0</v>
      </c>
      <c r="AH467" s="474">
        <f t="shared" si="389"/>
        <v>0</v>
      </c>
      <c r="AI467" s="474">
        <f t="shared" si="389"/>
        <v>0</v>
      </c>
      <c r="AJ467" s="474">
        <f t="shared" si="389"/>
        <v>130</v>
      </c>
      <c r="AK467" s="474">
        <f t="shared" si="389"/>
        <v>0</v>
      </c>
      <c r="AL467" s="474">
        <f t="shared" si="389"/>
        <v>0</v>
      </c>
      <c r="AM467" s="498">
        <f t="shared" si="389"/>
        <v>181.25</v>
      </c>
      <c r="AN467" s="474">
        <f t="shared" si="389"/>
        <v>0</v>
      </c>
      <c r="AO467" s="474">
        <f t="shared" si="389"/>
        <v>0</v>
      </c>
      <c r="AP467" s="474">
        <f t="shared" si="389"/>
        <v>0</v>
      </c>
      <c r="AQ467" s="474">
        <f t="shared" si="389"/>
        <v>181.25</v>
      </c>
    </row>
    <row r="468" s="448" customFormat="1" ht="14" customHeight="1" spans="1:43">
      <c r="A468" s="500"/>
      <c r="B468" s="470"/>
      <c r="C468" s="471" t="s">
        <v>150</v>
      </c>
      <c r="D468" s="474"/>
      <c r="E468" s="475">
        <f t="shared" ref="E468:E477" si="390">R468+U468+V468+AJ468+AL468</f>
        <v>51.25</v>
      </c>
      <c r="F468" s="476">
        <v>38.05</v>
      </c>
      <c r="G468" s="476"/>
      <c r="H468" s="476"/>
      <c r="I468" s="476"/>
      <c r="J468" s="476">
        <v>1.96</v>
      </c>
      <c r="K468" s="476">
        <v>0.17</v>
      </c>
      <c r="L468" s="476">
        <v>0.13</v>
      </c>
      <c r="M468" s="476"/>
      <c r="N468" s="476"/>
      <c r="O468" s="476"/>
      <c r="P468" s="476"/>
      <c r="Q468" s="476"/>
      <c r="R468" s="458">
        <f t="shared" ref="R468:R477" si="391">SUM(F468:Q468)</f>
        <v>40.31</v>
      </c>
      <c r="S468" s="476">
        <v>8.54</v>
      </c>
      <c r="T468" s="476">
        <v>2.4</v>
      </c>
      <c r="U468" s="458">
        <f t="shared" ref="U468:U477" si="392">SUM(S468:T468)</f>
        <v>10.94</v>
      </c>
      <c r="V468" s="476"/>
      <c r="W468" s="476"/>
      <c r="X468" s="476"/>
      <c r="Y468" s="476"/>
      <c r="Z468" s="476"/>
      <c r="AA468" s="476"/>
      <c r="AB468" s="476"/>
      <c r="AC468" s="476"/>
      <c r="AD468" s="476"/>
      <c r="AE468" s="476"/>
      <c r="AF468" s="476"/>
      <c r="AG468" s="476"/>
      <c r="AH468" s="476"/>
      <c r="AI468" s="476"/>
      <c r="AJ468" s="458">
        <f t="shared" ref="AJ468:AJ477" si="393">SUM(W468:AI468)</f>
        <v>0</v>
      </c>
      <c r="AK468" s="476"/>
      <c r="AL468" s="476"/>
      <c r="AM468" s="499">
        <f t="shared" ref="AM468:AM477" si="394">R468+U468+V468+AJ468+AL468</f>
        <v>51.25</v>
      </c>
      <c r="AN468" s="470"/>
      <c r="AO468" s="470"/>
      <c r="AP468" s="470"/>
      <c r="AQ468" s="72">
        <f t="shared" ref="AQ468:AQ477" si="395">AM468+AN468+AO468+AP468</f>
        <v>51.25</v>
      </c>
    </row>
    <row r="469" s="448" customFormat="1" ht="14" customHeight="1" spans="1:43">
      <c r="A469" s="500"/>
      <c r="B469" s="470"/>
      <c r="C469" s="471" t="s">
        <v>152</v>
      </c>
      <c r="D469" s="474"/>
      <c r="E469" s="475">
        <f t="shared" si="390"/>
        <v>0</v>
      </c>
      <c r="F469" s="476"/>
      <c r="G469" s="476"/>
      <c r="H469" s="476"/>
      <c r="I469" s="476"/>
      <c r="J469" s="476"/>
      <c r="K469" s="476"/>
      <c r="L469" s="476"/>
      <c r="M469" s="476"/>
      <c r="N469" s="476"/>
      <c r="O469" s="476"/>
      <c r="P469" s="476"/>
      <c r="Q469" s="476"/>
      <c r="R469" s="458">
        <f t="shared" si="391"/>
        <v>0</v>
      </c>
      <c r="S469" s="476"/>
      <c r="T469" s="476"/>
      <c r="U469" s="458">
        <f t="shared" si="392"/>
        <v>0</v>
      </c>
      <c r="V469" s="476"/>
      <c r="W469" s="476"/>
      <c r="X469" s="476"/>
      <c r="Y469" s="476"/>
      <c r="Z469" s="476"/>
      <c r="AA469" s="476"/>
      <c r="AB469" s="476"/>
      <c r="AC469" s="476"/>
      <c r="AD469" s="476"/>
      <c r="AE469" s="476"/>
      <c r="AF469" s="476"/>
      <c r="AG469" s="476"/>
      <c r="AH469" s="476"/>
      <c r="AI469" s="476"/>
      <c r="AJ469" s="458">
        <f t="shared" si="393"/>
        <v>0</v>
      </c>
      <c r="AK469" s="476"/>
      <c r="AL469" s="476"/>
      <c r="AM469" s="499">
        <f t="shared" si="394"/>
        <v>0</v>
      </c>
      <c r="AN469" s="470"/>
      <c r="AO469" s="470"/>
      <c r="AP469" s="470"/>
      <c r="AQ469" s="72">
        <f t="shared" si="395"/>
        <v>0</v>
      </c>
    </row>
    <row r="470" s="448" customFormat="1" ht="14" customHeight="1" spans="1:43">
      <c r="A470" s="500"/>
      <c r="B470" s="470"/>
      <c r="C470" s="471" t="s">
        <v>154</v>
      </c>
      <c r="D470" s="474"/>
      <c r="E470" s="475">
        <f t="shared" si="390"/>
        <v>0</v>
      </c>
      <c r="F470" s="476"/>
      <c r="G470" s="476"/>
      <c r="H470" s="476"/>
      <c r="I470" s="476"/>
      <c r="J470" s="476"/>
      <c r="K470" s="476"/>
      <c r="L470" s="476"/>
      <c r="M470" s="476"/>
      <c r="N470" s="476"/>
      <c r="O470" s="476"/>
      <c r="P470" s="476"/>
      <c r="Q470" s="476"/>
      <c r="R470" s="458">
        <f t="shared" si="391"/>
        <v>0</v>
      </c>
      <c r="S470" s="476"/>
      <c r="T470" s="476"/>
      <c r="U470" s="458">
        <f t="shared" si="392"/>
        <v>0</v>
      </c>
      <c r="V470" s="476"/>
      <c r="W470" s="476"/>
      <c r="X470" s="476"/>
      <c r="Y470" s="476"/>
      <c r="Z470" s="476"/>
      <c r="AA470" s="476"/>
      <c r="AB470" s="476"/>
      <c r="AC470" s="476"/>
      <c r="AD470" s="476"/>
      <c r="AE470" s="476"/>
      <c r="AF470" s="476"/>
      <c r="AG470" s="476"/>
      <c r="AH470" s="476"/>
      <c r="AI470" s="476"/>
      <c r="AJ470" s="458">
        <f t="shared" si="393"/>
        <v>0</v>
      </c>
      <c r="AK470" s="476"/>
      <c r="AL470" s="476"/>
      <c r="AM470" s="499">
        <f t="shared" si="394"/>
        <v>0</v>
      </c>
      <c r="AN470" s="470"/>
      <c r="AO470" s="470"/>
      <c r="AP470" s="470"/>
      <c r="AQ470" s="72">
        <f t="shared" si="395"/>
        <v>0</v>
      </c>
    </row>
    <row r="471" s="448" customFormat="1" ht="14" customHeight="1" spans="1:43">
      <c r="A471" s="500"/>
      <c r="B471" s="470"/>
      <c r="C471" s="471" t="s">
        <v>554</v>
      </c>
      <c r="D471" s="474"/>
      <c r="E471" s="475">
        <f t="shared" si="390"/>
        <v>0</v>
      </c>
      <c r="F471" s="476"/>
      <c r="G471" s="476"/>
      <c r="H471" s="476"/>
      <c r="I471" s="476"/>
      <c r="J471" s="476"/>
      <c r="K471" s="476"/>
      <c r="L471" s="476"/>
      <c r="M471" s="476"/>
      <c r="N471" s="476"/>
      <c r="O471" s="476"/>
      <c r="P471" s="476"/>
      <c r="Q471" s="476"/>
      <c r="R471" s="458">
        <f t="shared" si="391"/>
        <v>0</v>
      </c>
      <c r="S471" s="476"/>
      <c r="T471" s="476"/>
      <c r="U471" s="458">
        <f t="shared" si="392"/>
        <v>0</v>
      </c>
      <c r="V471" s="476"/>
      <c r="W471" s="476"/>
      <c r="X471" s="476"/>
      <c r="Y471" s="476"/>
      <c r="Z471" s="476"/>
      <c r="AA471" s="476"/>
      <c r="AB471" s="476"/>
      <c r="AC471" s="476"/>
      <c r="AD471" s="476"/>
      <c r="AE471" s="476"/>
      <c r="AF471" s="476"/>
      <c r="AG471" s="476"/>
      <c r="AH471" s="476"/>
      <c r="AI471" s="476"/>
      <c r="AJ471" s="458">
        <f t="shared" si="393"/>
        <v>0</v>
      </c>
      <c r="AK471" s="476"/>
      <c r="AL471" s="476"/>
      <c r="AM471" s="499">
        <f t="shared" si="394"/>
        <v>0</v>
      </c>
      <c r="AN471" s="470"/>
      <c r="AO471" s="470"/>
      <c r="AP471" s="470"/>
      <c r="AQ471" s="72">
        <f t="shared" si="395"/>
        <v>0</v>
      </c>
    </row>
    <row r="472" s="448" customFormat="1" ht="14" customHeight="1" spans="1:43">
      <c r="A472" s="500"/>
      <c r="B472" s="470"/>
      <c r="C472" s="471" t="s">
        <v>555</v>
      </c>
      <c r="D472" s="474"/>
      <c r="E472" s="475">
        <f t="shared" si="390"/>
        <v>10</v>
      </c>
      <c r="F472" s="476"/>
      <c r="G472" s="476"/>
      <c r="H472" s="476"/>
      <c r="I472" s="476"/>
      <c r="J472" s="476"/>
      <c r="K472" s="476"/>
      <c r="L472" s="476"/>
      <c r="M472" s="476"/>
      <c r="N472" s="476"/>
      <c r="O472" s="476"/>
      <c r="P472" s="476"/>
      <c r="Q472" s="476"/>
      <c r="R472" s="458">
        <f t="shared" si="391"/>
        <v>0</v>
      </c>
      <c r="S472" s="476"/>
      <c r="T472" s="476"/>
      <c r="U472" s="458">
        <f t="shared" si="392"/>
        <v>0</v>
      </c>
      <c r="V472" s="476"/>
      <c r="W472" s="476"/>
      <c r="X472" s="476"/>
      <c r="Y472" s="476">
        <v>10</v>
      </c>
      <c r="Z472" s="476"/>
      <c r="AA472" s="476"/>
      <c r="AB472" s="476"/>
      <c r="AC472" s="476"/>
      <c r="AD472" s="476"/>
      <c r="AE472" s="476"/>
      <c r="AF472" s="476"/>
      <c r="AG472" s="476"/>
      <c r="AH472" s="476"/>
      <c r="AI472" s="476"/>
      <c r="AJ472" s="458">
        <f t="shared" si="393"/>
        <v>10</v>
      </c>
      <c r="AK472" s="476"/>
      <c r="AL472" s="476"/>
      <c r="AM472" s="499">
        <f t="shared" si="394"/>
        <v>10</v>
      </c>
      <c r="AN472" s="470"/>
      <c r="AO472" s="470"/>
      <c r="AP472" s="470"/>
      <c r="AQ472" s="72">
        <f t="shared" si="395"/>
        <v>10</v>
      </c>
    </row>
    <row r="473" s="448" customFormat="1" ht="14" customHeight="1" spans="1:43">
      <c r="A473" s="500"/>
      <c r="B473" s="470"/>
      <c r="C473" s="471" t="s">
        <v>556</v>
      </c>
      <c r="D473" s="474"/>
      <c r="E473" s="475">
        <f t="shared" si="390"/>
        <v>0</v>
      </c>
      <c r="F473" s="476"/>
      <c r="G473" s="476"/>
      <c r="H473" s="476"/>
      <c r="I473" s="476"/>
      <c r="J473" s="476"/>
      <c r="K473" s="476"/>
      <c r="L473" s="476"/>
      <c r="M473" s="476"/>
      <c r="N473" s="476"/>
      <c r="O473" s="476"/>
      <c r="P473" s="476"/>
      <c r="Q473" s="476"/>
      <c r="R473" s="458">
        <f t="shared" si="391"/>
        <v>0</v>
      </c>
      <c r="S473" s="476"/>
      <c r="T473" s="476"/>
      <c r="U473" s="458">
        <f t="shared" si="392"/>
        <v>0</v>
      </c>
      <c r="V473" s="476"/>
      <c r="W473" s="476"/>
      <c r="X473" s="476"/>
      <c r="Y473" s="476"/>
      <c r="Z473" s="476"/>
      <c r="AA473" s="476"/>
      <c r="AB473" s="476"/>
      <c r="AC473" s="476"/>
      <c r="AD473" s="476"/>
      <c r="AE473" s="476"/>
      <c r="AF473" s="476"/>
      <c r="AG473" s="476"/>
      <c r="AH473" s="476"/>
      <c r="AI473" s="476"/>
      <c r="AJ473" s="458">
        <f t="shared" si="393"/>
        <v>0</v>
      </c>
      <c r="AK473" s="476"/>
      <c r="AL473" s="476"/>
      <c r="AM473" s="499">
        <f t="shared" si="394"/>
        <v>0</v>
      </c>
      <c r="AN473" s="470"/>
      <c r="AO473" s="470"/>
      <c r="AP473" s="470"/>
      <c r="AQ473" s="72">
        <f t="shared" si="395"/>
        <v>0</v>
      </c>
    </row>
    <row r="474" s="448" customFormat="1" ht="14" customHeight="1" spans="1:43">
      <c r="A474" s="500"/>
      <c r="B474" s="470"/>
      <c r="C474" s="471" t="s">
        <v>557</v>
      </c>
      <c r="D474" s="474"/>
      <c r="E474" s="475">
        <f t="shared" si="390"/>
        <v>120</v>
      </c>
      <c r="F474" s="476"/>
      <c r="G474" s="476"/>
      <c r="H474" s="476"/>
      <c r="I474" s="476"/>
      <c r="J474" s="476"/>
      <c r="K474" s="476"/>
      <c r="L474" s="476"/>
      <c r="M474" s="476"/>
      <c r="N474" s="476"/>
      <c r="O474" s="476"/>
      <c r="P474" s="476"/>
      <c r="Q474" s="476"/>
      <c r="R474" s="458">
        <f t="shared" si="391"/>
        <v>0</v>
      </c>
      <c r="S474" s="476"/>
      <c r="T474" s="476"/>
      <c r="U474" s="458">
        <f t="shared" si="392"/>
        <v>0</v>
      </c>
      <c r="V474" s="476"/>
      <c r="W474" s="476"/>
      <c r="X474" s="476"/>
      <c r="Y474" s="476"/>
      <c r="Z474" s="476"/>
      <c r="AA474" s="476"/>
      <c r="AB474" s="476"/>
      <c r="AC474" s="476"/>
      <c r="AD474" s="476"/>
      <c r="AE474" s="476"/>
      <c r="AF474" s="476">
        <v>120</v>
      </c>
      <c r="AG474" s="476"/>
      <c r="AH474" s="476"/>
      <c r="AI474" s="476"/>
      <c r="AJ474" s="458">
        <f t="shared" si="393"/>
        <v>120</v>
      </c>
      <c r="AK474" s="476"/>
      <c r="AL474" s="476"/>
      <c r="AM474" s="499">
        <f t="shared" si="394"/>
        <v>120</v>
      </c>
      <c r="AN474" s="470"/>
      <c r="AO474" s="470"/>
      <c r="AP474" s="470"/>
      <c r="AQ474" s="72">
        <f t="shared" si="395"/>
        <v>120</v>
      </c>
    </row>
    <row r="475" s="448" customFormat="1" ht="14" customHeight="1" spans="1:43">
      <c r="A475" s="500"/>
      <c r="B475" s="470"/>
      <c r="C475" s="471" t="s">
        <v>558</v>
      </c>
      <c r="D475" s="474"/>
      <c r="E475" s="475">
        <f t="shared" si="390"/>
        <v>0</v>
      </c>
      <c r="F475" s="476"/>
      <c r="G475" s="476"/>
      <c r="H475" s="476"/>
      <c r="I475" s="476"/>
      <c r="J475" s="476"/>
      <c r="K475" s="476"/>
      <c r="L475" s="476"/>
      <c r="M475" s="476"/>
      <c r="N475" s="476"/>
      <c r="O475" s="476"/>
      <c r="P475" s="476"/>
      <c r="Q475" s="476"/>
      <c r="R475" s="458">
        <f t="shared" si="391"/>
        <v>0</v>
      </c>
      <c r="S475" s="476"/>
      <c r="T475" s="476"/>
      <c r="U475" s="458">
        <f t="shared" si="392"/>
        <v>0</v>
      </c>
      <c r="V475" s="476"/>
      <c r="W475" s="476"/>
      <c r="X475" s="476"/>
      <c r="Y475" s="476"/>
      <c r="Z475" s="476"/>
      <c r="AA475" s="476"/>
      <c r="AB475" s="476"/>
      <c r="AC475" s="476"/>
      <c r="AD475" s="476"/>
      <c r="AE475" s="476"/>
      <c r="AF475" s="476"/>
      <c r="AG475" s="476"/>
      <c r="AH475" s="476"/>
      <c r="AI475" s="476"/>
      <c r="AJ475" s="458">
        <f t="shared" si="393"/>
        <v>0</v>
      </c>
      <c r="AK475" s="476"/>
      <c r="AL475" s="476"/>
      <c r="AM475" s="499">
        <f t="shared" si="394"/>
        <v>0</v>
      </c>
      <c r="AN475" s="470"/>
      <c r="AO475" s="470"/>
      <c r="AP475" s="470"/>
      <c r="AQ475" s="72">
        <f t="shared" si="395"/>
        <v>0</v>
      </c>
    </row>
    <row r="476" s="448" customFormat="1" ht="14" customHeight="1" spans="1:43">
      <c r="A476" s="500"/>
      <c r="B476" s="470"/>
      <c r="C476" s="471" t="s">
        <v>559</v>
      </c>
      <c r="D476" s="474"/>
      <c r="E476" s="475">
        <f t="shared" si="390"/>
        <v>0</v>
      </c>
      <c r="F476" s="476"/>
      <c r="G476" s="476"/>
      <c r="H476" s="476"/>
      <c r="I476" s="476"/>
      <c r="J476" s="476"/>
      <c r="K476" s="476"/>
      <c r="L476" s="476"/>
      <c r="M476" s="476"/>
      <c r="N476" s="476"/>
      <c r="O476" s="476"/>
      <c r="P476" s="476"/>
      <c r="Q476" s="476"/>
      <c r="R476" s="458">
        <f t="shared" si="391"/>
        <v>0</v>
      </c>
      <c r="S476" s="476"/>
      <c r="T476" s="476"/>
      <c r="U476" s="458">
        <f t="shared" si="392"/>
        <v>0</v>
      </c>
      <c r="V476" s="476"/>
      <c r="W476" s="476"/>
      <c r="X476" s="476"/>
      <c r="Y476" s="476"/>
      <c r="Z476" s="476"/>
      <c r="AA476" s="476"/>
      <c r="AB476" s="476"/>
      <c r="AC476" s="476"/>
      <c r="AD476" s="476"/>
      <c r="AE476" s="476"/>
      <c r="AF476" s="476"/>
      <c r="AG476" s="476"/>
      <c r="AH476" s="476"/>
      <c r="AI476" s="476"/>
      <c r="AJ476" s="458">
        <f t="shared" si="393"/>
        <v>0</v>
      </c>
      <c r="AK476" s="476"/>
      <c r="AL476" s="476"/>
      <c r="AM476" s="499">
        <f t="shared" si="394"/>
        <v>0</v>
      </c>
      <c r="AN476" s="470"/>
      <c r="AO476" s="470"/>
      <c r="AP476" s="470"/>
      <c r="AQ476" s="72">
        <f t="shared" si="395"/>
        <v>0</v>
      </c>
    </row>
    <row r="477" s="448" customFormat="1" ht="14" customHeight="1" spans="1:43">
      <c r="A477" s="500"/>
      <c r="B477" s="470"/>
      <c r="C477" s="471" t="s">
        <v>560</v>
      </c>
      <c r="D477" s="474"/>
      <c r="E477" s="475">
        <f t="shared" si="390"/>
        <v>0</v>
      </c>
      <c r="F477" s="476"/>
      <c r="G477" s="476"/>
      <c r="H477" s="476"/>
      <c r="I477" s="476"/>
      <c r="J477" s="476"/>
      <c r="K477" s="476"/>
      <c r="L477" s="476"/>
      <c r="M477" s="476"/>
      <c r="N477" s="476"/>
      <c r="O477" s="476"/>
      <c r="P477" s="476"/>
      <c r="Q477" s="476"/>
      <c r="R477" s="458">
        <f t="shared" si="391"/>
        <v>0</v>
      </c>
      <c r="S477" s="476"/>
      <c r="T477" s="476"/>
      <c r="U477" s="458">
        <f t="shared" si="392"/>
        <v>0</v>
      </c>
      <c r="V477" s="476"/>
      <c r="W477" s="476"/>
      <c r="X477" s="476"/>
      <c r="Y477" s="476"/>
      <c r="Z477" s="476"/>
      <c r="AA477" s="476"/>
      <c r="AB477" s="476"/>
      <c r="AC477" s="476"/>
      <c r="AD477" s="476"/>
      <c r="AE477" s="476"/>
      <c r="AF477" s="476"/>
      <c r="AG477" s="476"/>
      <c r="AH477" s="476"/>
      <c r="AI477" s="476"/>
      <c r="AJ477" s="458">
        <f t="shared" si="393"/>
        <v>0</v>
      </c>
      <c r="AK477" s="476"/>
      <c r="AL477" s="476"/>
      <c r="AM477" s="499">
        <f t="shared" si="394"/>
        <v>0</v>
      </c>
      <c r="AN477" s="470"/>
      <c r="AO477" s="470"/>
      <c r="AP477" s="470"/>
      <c r="AQ477" s="72">
        <f t="shared" si="395"/>
        <v>0</v>
      </c>
    </row>
    <row r="478" s="448" customFormat="1" ht="14" customHeight="1" spans="1:43">
      <c r="A478" s="500"/>
      <c r="B478" s="470"/>
      <c r="C478" s="471" t="s">
        <v>561</v>
      </c>
      <c r="D478" s="474">
        <f t="shared" ref="D478:AQ478" si="396">SUM(D479:D486)</f>
        <v>0</v>
      </c>
      <c r="E478" s="474">
        <f t="shared" si="396"/>
        <v>54.25</v>
      </c>
      <c r="F478" s="474">
        <f t="shared" si="396"/>
        <v>0</v>
      </c>
      <c r="G478" s="474">
        <f t="shared" si="396"/>
        <v>0</v>
      </c>
      <c r="H478" s="474">
        <f t="shared" si="396"/>
        <v>0</v>
      </c>
      <c r="I478" s="474">
        <f t="shared" si="396"/>
        <v>0</v>
      </c>
      <c r="J478" s="474">
        <f t="shared" si="396"/>
        <v>0</v>
      </c>
      <c r="K478" s="474">
        <f t="shared" si="396"/>
        <v>0</v>
      </c>
      <c r="L478" s="474">
        <f t="shared" si="396"/>
        <v>0</v>
      </c>
      <c r="M478" s="474">
        <f t="shared" si="396"/>
        <v>0</v>
      </c>
      <c r="N478" s="474">
        <f t="shared" si="396"/>
        <v>0</v>
      </c>
      <c r="O478" s="474">
        <f t="shared" si="396"/>
        <v>0</v>
      </c>
      <c r="P478" s="474">
        <f t="shared" si="396"/>
        <v>0</v>
      </c>
      <c r="Q478" s="474">
        <f t="shared" si="396"/>
        <v>0</v>
      </c>
      <c r="R478" s="474">
        <f t="shared" si="396"/>
        <v>0</v>
      </c>
      <c r="S478" s="474">
        <f t="shared" si="396"/>
        <v>0</v>
      </c>
      <c r="T478" s="474">
        <f t="shared" si="396"/>
        <v>0</v>
      </c>
      <c r="U478" s="474">
        <f t="shared" si="396"/>
        <v>0</v>
      </c>
      <c r="V478" s="474">
        <f t="shared" si="396"/>
        <v>0</v>
      </c>
      <c r="W478" s="474">
        <f t="shared" si="396"/>
        <v>0</v>
      </c>
      <c r="X478" s="474">
        <f t="shared" si="396"/>
        <v>34.25</v>
      </c>
      <c r="Y478" s="474">
        <f t="shared" si="396"/>
        <v>20</v>
      </c>
      <c r="Z478" s="474">
        <f t="shared" si="396"/>
        <v>0</v>
      </c>
      <c r="AA478" s="474">
        <f t="shared" si="396"/>
        <v>0</v>
      </c>
      <c r="AB478" s="474">
        <f t="shared" si="396"/>
        <v>0</v>
      </c>
      <c r="AC478" s="474">
        <f t="shared" si="396"/>
        <v>0</v>
      </c>
      <c r="AD478" s="474">
        <f t="shared" si="396"/>
        <v>0</v>
      </c>
      <c r="AE478" s="474">
        <f t="shared" si="396"/>
        <v>0</v>
      </c>
      <c r="AF478" s="474">
        <f t="shared" si="396"/>
        <v>0</v>
      </c>
      <c r="AG478" s="474">
        <f t="shared" si="396"/>
        <v>0</v>
      </c>
      <c r="AH478" s="474">
        <f t="shared" si="396"/>
        <v>0</v>
      </c>
      <c r="AI478" s="474">
        <f t="shared" si="396"/>
        <v>0</v>
      </c>
      <c r="AJ478" s="474">
        <f t="shared" si="396"/>
        <v>54.25</v>
      </c>
      <c r="AK478" s="474">
        <f t="shared" si="396"/>
        <v>0</v>
      </c>
      <c r="AL478" s="474">
        <f t="shared" si="396"/>
        <v>0</v>
      </c>
      <c r="AM478" s="498">
        <f t="shared" si="396"/>
        <v>54.25</v>
      </c>
      <c r="AN478" s="474">
        <f t="shared" si="396"/>
        <v>0</v>
      </c>
      <c r="AO478" s="474">
        <f t="shared" si="396"/>
        <v>0</v>
      </c>
      <c r="AP478" s="474">
        <f t="shared" si="396"/>
        <v>0</v>
      </c>
      <c r="AQ478" s="474">
        <f t="shared" si="396"/>
        <v>54.25</v>
      </c>
    </row>
    <row r="479" s="448" customFormat="1" ht="14" customHeight="1" spans="1:43">
      <c r="A479" s="500"/>
      <c r="B479" s="470"/>
      <c r="C479" s="471" t="s">
        <v>150</v>
      </c>
      <c r="D479" s="474"/>
      <c r="E479" s="475">
        <f t="shared" ref="E479:E486" si="397">R479+U479+V479+AJ479+AL479</f>
        <v>0</v>
      </c>
      <c r="F479" s="476"/>
      <c r="G479" s="476"/>
      <c r="H479" s="476"/>
      <c r="I479" s="476"/>
      <c r="J479" s="476"/>
      <c r="K479" s="476"/>
      <c r="L479" s="476"/>
      <c r="M479" s="476"/>
      <c r="N479" s="476"/>
      <c r="O479" s="476"/>
      <c r="P479" s="476"/>
      <c r="Q479" s="476"/>
      <c r="R479" s="458">
        <f t="shared" ref="R479:R486" si="398">SUM(F479:Q479)</f>
        <v>0</v>
      </c>
      <c r="S479" s="476"/>
      <c r="T479" s="476"/>
      <c r="U479" s="458">
        <f t="shared" ref="U479:U486" si="399">SUM(S479:T479)</f>
        <v>0</v>
      </c>
      <c r="V479" s="476"/>
      <c r="W479" s="476"/>
      <c r="X479" s="476"/>
      <c r="Y479" s="476"/>
      <c r="Z479" s="476"/>
      <c r="AA479" s="476"/>
      <c r="AB479" s="476"/>
      <c r="AC479" s="476"/>
      <c r="AD479" s="476"/>
      <c r="AE479" s="476"/>
      <c r="AF479" s="476"/>
      <c r="AG479" s="476"/>
      <c r="AH479" s="476"/>
      <c r="AI479" s="476"/>
      <c r="AJ479" s="458">
        <f t="shared" ref="AJ479:AJ486" si="400">SUM(W479:AI479)</f>
        <v>0</v>
      </c>
      <c r="AK479" s="476"/>
      <c r="AL479" s="476"/>
      <c r="AM479" s="499">
        <f t="shared" ref="AM479:AM486" si="401">R479+U479+V479+AJ479+AL479</f>
        <v>0</v>
      </c>
      <c r="AN479" s="470"/>
      <c r="AO479" s="470"/>
      <c r="AP479" s="470"/>
      <c r="AQ479" s="72">
        <f t="shared" ref="AQ479:AQ486" si="402">AM479+AN479+AO479+AP479</f>
        <v>0</v>
      </c>
    </row>
    <row r="480" s="448" customFormat="1" ht="14" customHeight="1" spans="1:43">
      <c r="A480" s="500"/>
      <c r="B480" s="470"/>
      <c r="C480" s="471" t="s">
        <v>562</v>
      </c>
      <c r="D480" s="474"/>
      <c r="E480" s="475">
        <f t="shared" si="397"/>
        <v>0</v>
      </c>
      <c r="F480" s="476"/>
      <c r="G480" s="476"/>
      <c r="H480" s="476"/>
      <c r="I480" s="476"/>
      <c r="J480" s="476"/>
      <c r="K480" s="476"/>
      <c r="L480" s="476"/>
      <c r="M480" s="476"/>
      <c r="N480" s="476"/>
      <c r="O480" s="476"/>
      <c r="P480" s="476"/>
      <c r="Q480" s="476"/>
      <c r="R480" s="458">
        <f t="shared" si="398"/>
        <v>0</v>
      </c>
      <c r="S480" s="476"/>
      <c r="T480" s="476"/>
      <c r="U480" s="458">
        <f t="shared" si="399"/>
        <v>0</v>
      </c>
      <c r="V480" s="476"/>
      <c r="W480" s="476"/>
      <c r="X480" s="476"/>
      <c r="Y480" s="476"/>
      <c r="Z480" s="476"/>
      <c r="AA480" s="476"/>
      <c r="AB480" s="476"/>
      <c r="AC480" s="476"/>
      <c r="AD480" s="476"/>
      <c r="AE480" s="476"/>
      <c r="AF480" s="476"/>
      <c r="AG480" s="476"/>
      <c r="AH480" s="476"/>
      <c r="AI480" s="476"/>
      <c r="AJ480" s="458">
        <f t="shared" si="400"/>
        <v>0</v>
      </c>
      <c r="AK480" s="476"/>
      <c r="AL480" s="476"/>
      <c r="AM480" s="499">
        <f t="shared" si="401"/>
        <v>0</v>
      </c>
      <c r="AN480" s="470"/>
      <c r="AO480" s="470"/>
      <c r="AP480" s="470"/>
      <c r="AQ480" s="72">
        <f t="shared" si="402"/>
        <v>0</v>
      </c>
    </row>
    <row r="481" s="448" customFormat="1" ht="14" customHeight="1" spans="1:43">
      <c r="A481" s="500"/>
      <c r="B481" s="470"/>
      <c r="C481" s="471" t="s">
        <v>154</v>
      </c>
      <c r="D481" s="474"/>
      <c r="E481" s="475">
        <f t="shared" si="397"/>
        <v>0</v>
      </c>
      <c r="F481" s="476"/>
      <c r="G481" s="476"/>
      <c r="H481" s="476"/>
      <c r="I481" s="476"/>
      <c r="J481" s="476"/>
      <c r="K481" s="476"/>
      <c r="L481" s="476"/>
      <c r="M481" s="476"/>
      <c r="N481" s="476"/>
      <c r="O481" s="476"/>
      <c r="P481" s="476"/>
      <c r="Q481" s="476"/>
      <c r="R481" s="458">
        <f t="shared" si="398"/>
        <v>0</v>
      </c>
      <c r="S481" s="476"/>
      <c r="T481" s="476"/>
      <c r="U481" s="458">
        <f t="shared" si="399"/>
        <v>0</v>
      </c>
      <c r="V481" s="476"/>
      <c r="W481" s="476"/>
      <c r="X481" s="476"/>
      <c r="Y481" s="476"/>
      <c r="Z481" s="476"/>
      <c r="AA481" s="476"/>
      <c r="AB481" s="476"/>
      <c r="AC481" s="476"/>
      <c r="AD481" s="476"/>
      <c r="AE481" s="476"/>
      <c r="AF481" s="476"/>
      <c r="AG481" s="476"/>
      <c r="AH481" s="476"/>
      <c r="AI481" s="476"/>
      <c r="AJ481" s="458">
        <f t="shared" si="400"/>
        <v>0</v>
      </c>
      <c r="AK481" s="476"/>
      <c r="AL481" s="476"/>
      <c r="AM481" s="499">
        <f t="shared" si="401"/>
        <v>0</v>
      </c>
      <c r="AN481" s="470"/>
      <c r="AO481" s="470"/>
      <c r="AP481" s="470"/>
      <c r="AQ481" s="72">
        <f t="shared" si="402"/>
        <v>0</v>
      </c>
    </row>
    <row r="482" s="448" customFormat="1" ht="14" customHeight="1" spans="1:43">
      <c r="A482" s="500"/>
      <c r="B482" s="470"/>
      <c r="C482" s="471" t="s">
        <v>563</v>
      </c>
      <c r="D482" s="474"/>
      <c r="E482" s="475">
        <f t="shared" si="397"/>
        <v>0</v>
      </c>
      <c r="F482" s="476"/>
      <c r="G482" s="476"/>
      <c r="H482" s="476"/>
      <c r="I482" s="476"/>
      <c r="J482" s="476"/>
      <c r="K482" s="476"/>
      <c r="L482" s="476"/>
      <c r="M482" s="476"/>
      <c r="N482" s="476"/>
      <c r="O482" s="476"/>
      <c r="P482" s="476"/>
      <c r="Q482" s="476"/>
      <c r="R482" s="458">
        <f t="shared" si="398"/>
        <v>0</v>
      </c>
      <c r="S482" s="476"/>
      <c r="T482" s="476"/>
      <c r="U482" s="458">
        <f t="shared" si="399"/>
        <v>0</v>
      </c>
      <c r="V482" s="476"/>
      <c r="W482" s="476"/>
      <c r="X482" s="476"/>
      <c r="Y482" s="476"/>
      <c r="Z482" s="476"/>
      <c r="AA482" s="476"/>
      <c r="AB482" s="476"/>
      <c r="AC482" s="476"/>
      <c r="AD482" s="476"/>
      <c r="AE482" s="476"/>
      <c r="AF482" s="476"/>
      <c r="AG482" s="476"/>
      <c r="AH482" s="476"/>
      <c r="AI482" s="476"/>
      <c r="AJ482" s="458">
        <f t="shared" si="400"/>
        <v>0</v>
      </c>
      <c r="AK482" s="476"/>
      <c r="AL482" s="476"/>
      <c r="AM482" s="499">
        <f t="shared" si="401"/>
        <v>0</v>
      </c>
      <c r="AN482" s="470"/>
      <c r="AO482" s="470"/>
      <c r="AP482" s="470"/>
      <c r="AQ482" s="72">
        <f t="shared" si="402"/>
        <v>0</v>
      </c>
    </row>
    <row r="483" s="448" customFormat="1" ht="14" customHeight="1" spans="1:43">
      <c r="A483" s="500"/>
      <c r="B483" s="470"/>
      <c r="C483" s="471" t="s">
        <v>564</v>
      </c>
      <c r="D483" s="474"/>
      <c r="E483" s="475">
        <f t="shared" si="397"/>
        <v>20</v>
      </c>
      <c r="F483" s="476"/>
      <c r="G483" s="476"/>
      <c r="H483" s="476"/>
      <c r="I483" s="476"/>
      <c r="J483" s="476"/>
      <c r="K483" s="476"/>
      <c r="L483" s="476"/>
      <c r="M483" s="476"/>
      <c r="N483" s="476"/>
      <c r="O483" s="476"/>
      <c r="P483" s="476"/>
      <c r="Q483" s="476"/>
      <c r="R483" s="458">
        <f t="shared" si="398"/>
        <v>0</v>
      </c>
      <c r="S483" s="476"/>
      <c r="T483" s="476"/>
      <c r="U483" s="458">
        <f t="shared" si="399"/>
        <v>0</v>
      </c>
      <c r="V483" s="476"/>
      <c r="W483" s="476"/>
      <c r="X483" s="476"/>
      <c r="Y483" s="476">
        <v>20</v>
      </c>
      <c r="Z483" s="476"/>
      <c r="AA483" s="476"/>
      <c r="AB483" s="476"/>
      <c r="AC483" s="476"/>
      <c r="AD483" s="476"/>
      <c r="AE483" s="476"/>
      <c r="AF483" s="476"/>
      <c r="AG483" s="476"/>
      <c r="AH483" s="476"/>
      <c r="AI483" s="476"/>
      <c r="AJ483" s="458">
        <f t="shared" si="400"/>
        <v>20</v>
      </c>
      <c r="AK483" s="476"/>
      <c r="AL483" s="476"/>
      <c r="AM483" s="499">
        <f t="shared" si="401"/>
        <v>20</v>
      </c>
      <c r="AN483" s="470"/>
      <c r="AO483" s="470"/>
      <c r="AP483" s="470"/>
      <c r="AQ483" s="72">
        <f t="shared" si="402"/>
        <v>20</v>
      </c>
    </row>
    <row r="484" s="448" customFormat="1" ht="14" customHeight="1" spans="1:43">
      <c r="A484" s="500"/>
      <c r="B484" s="470"/>
      <c r="C484" s="471" t="s">
        <v>565</v>
      </c>
      <c r="D484" s="474"/>
      <c r="E484" s="475">
        <f t="shared" si="397"/>
        <v>0</v>
      </c>
      <c r="F484" s="476"/>
      <c r="G484" s="476"/>
      <c r="H484" s="476"/>
      <c r="I484" s="476"/>
      <c r="J484" s="476"/>
      <c r="K484" s="476"/>
      <c r="L484" s="476"/>
      <c r="M484" s="476"/>
      <c r="N484" s="476"/>
      <c r="O484" s="476"/>
      <c r="P484" s="476"/>
      <c r="Q484" s="476"/>
      <c r="R484" s="458">
        <f t="shared" si="398"/>
        <v>0</v>
      </c>
      <c r="S484" s="476"/>
      <c r="T484" s="476"/>
      <c r="U484" s="458">
        <f t="shared" si="399"/>
        <v>0</v>
      </c>
      <c r="V484" s="476"/>
      <c r="W484" s="476"/>
      <c r="X484" s="476"/>
      <c r="Y484" s="476"/>
      <c r="Z484" s="476"/>
      <c r="AA484" s="476"/>
      <c r="AB484" s="476"/>
      <c r="AC484" s="476"/>
      <c r="AD484" s="476"/>
      <c r="AE484" s="476"/>
      <c r="AF484" s="476"/>
      <c r="AG484" s="476"/>
      <c r="AH484" s="476"/>
      <c r="AI484" s="476"/>
      <c r="AJ484" s="458">
        <f t="shared" si="400"/>
        <v>0</v>
      </c>
      <c r="AK484" s="476"/>
      <c r="AL484" s="476"/>
      <c r="AM484" s="499">
        <f t="shared" si="401"/>
        <v>0</v>
      </c>
      <c r="AN484" s="470"/>
      <c r="AO484" s="470"/>
      <c r="AP484" s="470"/>
      <c r="AQ484" s="72">
        <f t="shared" si="402"/>
        <v>0</v>
      </c>
    </row>
    <row r="485" s="448" customFormat="1" ht="14" customHeight="1" spans="1:43">
      <c r="A485" s="500"/>
      <c r="B485" s="470"/>
      <c r="C485" s="471" t="s">
        <v>566</v>
      </c>
      <c r="D485" s="474"/>
      <c r="E485" s="475">
        <f t="shared" si="397"/>
        <v>34.25</v>
      </c>
      <c r="F485" s="476"/>
      <c r="G485" s="476"/>
      <c r="H485" s="476"/>
      <c r="I485" s="476"/>
      <c r="J485" s="476"/>
      <c r="K485" s="476"/>
      <c r="L485" s="476"/>
      <c r="M485" s="476"/>
      <c r="N485" s="476"/>
      <c r="O485" s="476"/>
      <c r="P485" s="476"/>
      <c r="Q485" s="476"/>
      <c r="R485" s="458">
        <f t="shared" si="398"/>
        <v>0</v>
      </c>
      <c r="S485" s="476"/>
      <c r="T485" s="476"/>
      <c r="U485" s="458">
        <f t="shared" si="399"/>
        <v>0</v>
      </c>
      <c r="V485" s="476"/>
      <c r="W485" s="476"/>
      <c r="X485" s="476">
        <v>34.25</v>
      </c>
      <c r="Y485" s="476"/>
      <c r="Z485" s="476"/>
      <c r="AA485" s="476"/>
      <c r="AB485" s="476"/>
      <c r="AC485" s="476"/>
      <c r="AD485" s="476"/>
      <c r="AE485" s="476"/>
      <c r="AF485" s="476"/>
      <c r="AG485" s="476"/>
      <c r="AH485" s="476"/>
      <c r="AI485" s="476"/>
      <c r="AJ485" s="458">
        <f t="shared" si="400"/>
        <v>34.25</v>
      </c>
      <c r="AK485" s="476"/>
      <c r="AL485" s="476"/>
      <c r="AM485" s="499">
        <f t="shared" si="401"/>
        <v>34.25</v>
      </c>
      <c r="AN485" s="470"/>
      <c r="AO485" s="470"/>
      <c r="AP485" s="470"/>
      <c r="AQ485" s="72">
        <f t="shared" si="402"/>
        <v>34.25</v>
      </c>
    </row>
    <row r="486" s="448" customFormat="1" ht="14" customHeight="1" spans="1:43">
      <c r="A486" s="500"/>
      <c r="B486" s="470"/>
      <c r="C486" s="471" t="s">
        <v>567</v>
      </c>
      <c r="D486" s="474"/>
      <c r="E486" s="475">
        <f t="shared" si="397"/>
        <v>0</v>
      </c>
      <c r="F486" s="476"/>
      <c r="G486" s="476"/>
      <c r="H486" s="476"/>
      <c r="I486" s="476"/>
      <c r="J486" s="476"/>
      <c r="K486" s="476"/>
      <c r="L486" s="476"/>
      <c r="M486" s="476"/>
      <c r="N486" s="476"/>
      <c r="O486" s="476"/>
      <c r="P486" s="476"/>
      <c r="Q486" s="476"/>
      <c r="R486" s="458">
        <f t="shared" si="398"/>
        <v>0</v>
      </c>
      <c r="S486" s="476"/>
      <c r="T486" s="476"/>
      <c r="U486" s="458">
        <f t="shared" si="399"/>
        <v>0</v>
      </c>
      <c r="V486" s="476"/>
      <c r="W486" s="476"/>
      <c r="X486" s="476"/>
      <c r="Y486" s="476"/>
      <c r="Z486" s="476"/>
      <c r="AA486" s="476"/>
      <c r="AB486" s="476"/>
      <c r="AC486" s="476"/>
      <c r="AD486" s="476"/>
      <c r="AE486" s="476"/>
      <c r="AF486" s="476"/>
      <c r="AG486" s="476"/>
      <c r="AH486" s="476"/>
      <c r="AI486" s="476"/>
      <c r="AJ486" s="458">
        <f t="shared" si="400"/>
        <v>0</v>
      </c>
      <c r="AK486" s="476"/>
      <c r="AL486" s="476"/>
      <c r="AM486" s="499">
        <f t="shared" si="401"/>
        <v>0</v>
      </c>
      <c r="AN486" s="470"/>
      <c r="AO486" s="470"/>
      <c r="AP486" s="470"/>
      <c r="AQ486" s="72">
        <f t="shared" si="402"/>
        <v>0</v>
      </c>
    </row>
    <row r="487" s="448" customFormat="1" ht="14" customHeight="1" spans="1:43">
      <c r="A487" s="500"/>
      <c r="B487" s="470"/>
      <c r="C487" s="471" t="s">
        <v>568</v>
      </c>
      <c r="D487" s="474">
        <f t="shared" ref="D487:AQ487" si="403">SUM(D488:D493)</f>
        <v>0</v>
      </c>
      <c r="E487" s="474">
        <f t="shared" si="403"/>
        <v>1024.07</v>
      </c>
      <c r="F487" s="474">
        <f t="shared" si="403"/>
        <v>864.12</v>
      </c>
      <c r="G487" s="474">
        <f t="shared" si="403"/>
        <v>0</v>
      </c>
      <c r="H487" s="474">
        <f t="shared" si="403"/>
        <v>0</v>
      </c>
      <c r="I487" s="474">
        <f t="shared" si="403"/>
        <v>0</v>
      </c>
      <c r="J487" s="474">
        <f t="shared" si="403"/>
        <v>31.12</v>
      </c>
      <c r="K487" s="474">
        <f t="shared" si="403"/>
        <v>2.54</v>
      </c>
      <c r="L487" s="474">
        <f t="shared" si="403"/>
        <v>2.02</v>
      </c>
      <c r="M487" s="474">
        <f t="shared" si="403"/>
        <v>0</v>
      </c>
      <c r="N487" s="474">
        <f t="shared" si="403"/>
        <v>0.3</v>
      </c>
      <c r="O487" s="474">
        <f t="shared" si="403"/>
        <v>0</v>
      </c>
      <c r="P487" s="474">
        <f t="shared" si="403"/>
        <v>0</v>
      </c>
      <c r="Q487" s="474">
        <f t="shared" si="403"/>
        <v>0</v>
      </c>
      <c r="R487" s="474">
        <f t="shared" si="403"/>
        <v>900.1</v>
      </c>
      <c r="S487" s="474">
        <f t="shared" si="403"/>
        <v>43.12</v>
      </c>
      <c r="T487" s="474">
        <f t="shared" si="403"/>
        <v>8</v>
      </c>
      <c r="U487" s="474">
        <f t="shared" si="403"/>
        <v>51.12</v>
      </c>
      <c r="V487" s="474">
        <f t="shared" si="403"/>
        <v>0</v>
      </c>
      <c r="W487" s="474">
        <f t="shared" si="403"/>
        <v>0</v>
      </c>
      <c r="X487" s="474">
        <f t="shared" si="403"/>
        <v>13.95</v>
      </c>
      <c r="Y487" s="474">
        <f t="shared" si="403"/>
        <v>15</v>
      </c>
      <c r="Z487" s="474">
        <f t="shared" si="403"/>
        <v>0</v>
      </c>
      <c r="AA487" s="474">
        <f t="shared" si="403"/>
        <v>0</v>
      </c>
      <c r="AB487" s="474">
        <f t="shared" si="403"/>
        <v>29.9</v>
      </c>
      <c r="AC487" s="474">
        <f t="shared" si="403"/>
        <v>0</v>
      </c>
      <c r="AD487" s="474">
        <f t="shared" si="403"/>
        <v>0</v>
      </c>
      <c r="AE487" s="474">
        <f t="shared" si="403"/>
        <v>0</v>
      </c>
      <c r="AF487" s="474">
        <f t="shared" si="403"/>
        <v>0</v>
      </c>
      <c r="AG487" s="474">
        <f t="shared" si="403"/>
        <v>0</v>
      </c>
      <c r="AH487" s="474">
        <f t="shared" si="403"/>
        <v>0</v>
      </c>
      <c r="AI487" s="474">
        <f t="shared" si="403"/>
        <v>0</v>
      </c>
      <c r="AJ487" s="474">
        <f t="shared" si="403"/>
        <v>58.85</v>
      </c>
      <c r="AK487" s="474">
        <f t="shared" si="403"/>
        <v>0</v>
      </c>
      <c r="AL487" s="474">
        <f t="shared" si="403"/>
        <v>14</v>
      </c>
      <c r="AM487" s="498">
        <f t="shared" si="403"/>
        <v>1024.07</v>
      </c>
      <c r="AN487" s="474">
        <f t="shared" si="403"/>
        <v>0</v>
      </c>
      <c r="AO487" s="474">
        <f t="shared" si="403"/>
        <v>0</v>
      </c>
      <c r="AP487" s="474">
        <f t="shared" si="403"/>
        <v>0</v>
      </c>
      <c r="AQ487" s="474">
        <f t="shared" si="403"/>
        <v>1024.07</v>
      </c>
    </row>
    <row r="488" s="448" customFormat="1" ht="14" customHeight="1" spans="1:43">
      <c r="A488" s="500"/>
      <c r="B488" s="470"/>
      <c r="C488" s="471" t="s">
        <v>150</v>
      </c>
      <c r="D488" s="474"/>
      <c r="E488" s="475">
        <f t="shared" ref="E488:E493" si="404">R488+U488+V488+AJ488+AL488</f>
        <v>25.59</v>
      </c>
      <c r="F488" s="476"/>
      <c r="G488" s="476"/>
      <c r="H488" s="476"/>
      <c r="I488" s="476"/>
      <c r="J488" s="476"/>
      <c r="K488" s="476"/>
      <c r="L488" s="476"/>
      <c r="M488" s="476"/>
      <c r="N488" s="476"/>
      <c r="O488" s="476"/>
      <c r="P488" s="476"/>
      <c r="Q488" s="476"/>
      <c r="R488" s="458">
        <f t="shared" ref="R488:R493" si="405">SUM(F488:Q488)</f>
        <v>0</v>
      </c>
      <c r="S488" s="476">
        <v>22.59</v>
      </c>
      <c r="T488" s="476">
        <v>3</v>
      </c>
      <c r="U488" s="458">
        <f t="shared" ref="U488:U493" si="406">SUM(S488:T488)</f>
        <v>25.59</v>
      </c>
      <c r="V488" s="476"/>
      <c r="W488" s="476"/>
      <c r="X488" s="476"/>
      <c r="Y488" s="476"/>
      <c r="Z488" s="476"/>
      <c r="AA488" s="476"/>
      <c r="AB488" s="476"/>
      <c r="AC488" s="476"/>
      <c r="AD488" s="476"/>
      <c r="AE488" s="476"/>
      <c r="AF488" s="476"/>
      <c r="AG488" s="476"/>
      <c r="AH488" s="476"/>
      <c r="AI488" s="476"/>
      <c r="AJ488" s="458">
        <f t="shared" ref="AJ488:AJ493" si="407">SUM(W488:AI488)</f>
        <v>0</v>
      </c>
      <c r="AK488" s="476"/>
      <c r="AL488" s="476"/>
      <c r="AM488" s="499">
        <f t="shared" ref="AM488:AM493" si="408">R488+U488+V488+AJ488+AL488</f>
        <v>25.59</v>
      </c>
      <c r="AN488" s="470"/>
      <c r="AO488" s="470"/>
      <c r="AP488" s="470"/>
      <c r="AQ488" s="72">
        <f t="shared" ref="AQ488:AQ493" si="409">AM488+AN488+AO488+AP488</f>
        <v>25.59</v>
      </c>
    </row>
    <row r="489" s="448" customFormat="1" ht="14" customHeight="1" spans="1:43">
      <c r="A489" s="500"/>
      <c r="B489" s="470"/>
      <c r="C489" s="471" t="s">
        <v>152</v>
      </c>
      <c r="D489" s="474"/>
      <c r="E489" s="475">
        <f t="shared" si="404"/>
        <v>0</v>
      </c>
      <c r="F489" s="476"/>
      <c r="G489" s="476"/>
      <c r="H489" s="476"/>
      <c r="I489" s="476"/>
      <c r="J489" s="476"/>
      <c r="K489" s="476"/>
      <c r="L489" s="476"/>
      <c r="M489" s="476"/>
      <c r="N489" s="476"/>
      <c r="O489" s="476"/>
      <c r="P489" s="476"/>
      <c r="Q489" s="476"/>
      <c r="R489" s="458">
        <f t="shared" si="405"/>
        <v>0</v>
      </c>
      <c r="S489" s="476"/>
      <c r="T489" s="476"/>
      <c r="U489" s="458">
        <f t="shared" si="406"/>
        <v>0</v>
      </c>
      <c r="V489" s="476"/>
      <c r="W489" s="476"/>
      <c r="X489" s="476"/>
      <c r="Y489" s="476"/>
      <c r="Z489" s="476"/>
      <c r="AA489" s="476"/>
      <c r="AB489" s="476"/>
      <c r="AC489" s="476"/>
      <c r="AD489" s="476"/>
      <c r="AE489" s="476"/>
      <c r="AF489" s="476"/>
      <c r="AG489" s="476"/>
      <c r="AH489" s="476"/>
      <c r="AI489" s="476"/>
      <c r="AJ489" s="458">
        <f t="shared" si="407"/>
        <v>0</v>
      </c>
      <c r="AK489" s="476"/>
      <c r="AL489" s="476"/>
      <c r="AM489" s="499">
        <f t="shared" si="408"/>
        <v>0</v>
      </c>
      <c r="AN489" s="470"/>
      <c r="AO489" s="470"/>
      <c r="AP489" s="470"/>
      <c r="AQ489" s="72">
        <f t="shared" si="409"/>
        <v>0</v>
      </c>
    </row>
    <row r="490" s="448" customFormat="1" ht="14" customHeight="1" spans="1:43">
      <c r="A490" s="500"/>
      <c r="B490" s="470"/>
      <c r="C490" s="471" t="s">
        <v>154</v>
      </c>
      <c r="D490" s="474"/>
      <c r="E490" s="475">
        <f t="shared" si="404"/>
        <v>0</v>
      </c>
      <c r="F490" s="476"/>
      <c r="G490" s="476"/>
      <c r="H490" s="476"/>
      <c r="I490" s="476"/>
      <c r="J490" s="476"/>
      <c r="K490" s="476"/>
      <c r="L490" s="476"/>
      <c r="M490" s="476"/>
      <c r="N490" s="476"/>
      <c r="O490" s="476"/>
      <c r="P490" s="476"/>
      <c r="Q490" s="476"/>
      <c r="R490" s="458">
        <f t="shared" si="405"/>
        <v>0</v>
      </c>
      <c r="S490" s="476"/>
      <c r="T490" s="476"/>
      <c r="U490" s="458">
        <f t="shared" si="406"/>
        <v>0</v>
      </c>
      <c r="V490" s="476"/>
      <c r="W490" s="476"/>
      <c r="X490" s="476"/>
      <c r="Y490" s="476"/>
      <c r="Z490" s="476"/>
      <c r="AA490" s="476"/>
      <c r="AB490" s="476"/>
      <c r="AC490" s="476"/>
      <c r="AD490" s="476"/>
      <c r="AE490" s="476"/>
      <c r="AF490" s="476"/>
      <c r="AG490" s="476"/>
      <c r="AH490" s="476"/>
      <c r="AI490" s="476"/>
      <c r="AJ490" s="458">
        <f t="shared" si="407"/>
        <v>0</v>
      </c>
      <c r="AK490" s="476"/>
      <c r="AL490" s="476"/>
      <c r="AM490" s="499">
        <f t="shared" si="408"/>
        <v>0</v>
      </c>
      <c r="AN490" s="470"/>
      <c r="AO490" s="470"/>
      <c r="AP490" s="470"/>
      <c r="AQ490" s="72">
        <f t="shared" si="409"/>
        <v>0</v>
      </c>
    </row>
    <row r="491" s="448" customFormat="1" ht="14" customHeight="1" spans="1:43">
      <c r="A491" s="500"/>
      <c r="B491" s="470"/>
      <c r="C491" s="471" t="s">
        <v>569</v>
      </c>
      <c r="D491" s="474"/>
      <c r="E491" s="475">
        <f t="shared" si="404"/>
        <v>658.51</v>
      </c>
      <c r="F491" s="476">
        <v>565.84</v>
      </c>
      <c r="G491" s="476"/>
      <c r="H491" s="476"/>
      <c r="I491" s="476"/>
      <c r="J491" s="476">
        <v>29.21</v>
      </c>
      <c r="K491" s="476">
        <v>2.4</v>
      </c>
      <c r="L491" s="476">
        <v>1.91</v>
      </c>
      <c r="M491" s="476"/>
      <c r="N491" s="476">
        <v>0.3</v>
      </c>
      <c r="O491" s="476"/>
      <c r="P491" s="476"/>
      <c r="Q491" s="476"/>
      <c r="R491" s="458">
        <f t="shared" si="405"/>
        <v>599.66</v>
      </c>
      <c r="S491" s="476"/>
      <c r="T491" s="476"/>
      <c r="U491" s="458">
        <f t="shared" si="406"/>
        <v>0</v>
      </c>
      <c r="V491" s="476"/>
      <c r="W491" s="476"/>
      <c r="X491" s="476">
        <v>13.95</v>
      </c>
      <c r="Y491" s="476">
        <v>15</v>
      </c>
      <c r="Z491" s="476"/>
      <c r="AA491" s="476"/>
      <c r="AB491" s="476">
        <v>29.9</v>
      </c>
      <c r="AC491" s="476"/>
      <c r="AD491" s="476"/>
      <c r="AE491" s="476"/>
      <c r="AF491" s="476"/>
      <c r="AG491" s="476"/>
      <c r="AH491" s="476"/>
      <c r="AI491" s="476"/>
      <c r="AJ491" s="458">
        <f t="shared" si="407"/>
        <v>58.85</v>
      </c>
      <c r="AK491" s="476"/>
      <c r="AL491" s="476"/>
      <c r="AM491" s="499">
        <f t="shared" si="408"/>
        <v>658.51</v>
      </c>
      <c r="AN491" s="470"/>
      <c r="AO491" s="470"/>
      <c r="AP491" s="470"/>
      <c r="AQ491" s="72">
        <f t="shared" si="409"/>
        <v>658.51</v>
      </c>
    </row>
    <row r="492" s="448" customFormat="1" ht="14" customHeight="1" spans="1:43">
      <c r="A492" s="500"/>
      <c r="B492" s="470"/>
      <c r="C492" s="471" t="s">
        <v>570</v>
      </c>
      <c r="D492" s="474"/>
      <c r="E492" s="475">
        <f t="shared" si="404"/>
        <v>339.97</v>
      </c>
      <c r="F492" s="476">
        <v>298.28</v>
      </c>
      <c r="G492" s="476"/>
      <c r="H492" s="476"/>
      <c r="I492" s="476"/>
      <c r="J492" s="476">
        <v>1.91</v>
      </c>
      <c r="K492" s="476">
        <v>0.14</v>
      </c>
      <c r="L492" s="476">
        <v>0.11</v>
      </c>
      <c r="M492" s="476"/>
      <c r="N492" s="476"/>
      <c r="O492" s="476"/>
      <c r="P492" s="476"/>
      <c r="Q492" s="476"/>
      <c r="R492" s="458">
        <f t="shared" si="405"/>
        <v>300.44</v>
      </c>
      <c r="S492" s="476">
        <v>20.53</v>
      </c>
      <c r="T492" s="476">
        <v>5</v>
      </c>
      <c r="U492" s="458">
        <f t="shared" si="406"/>
        <v>25.53</v>
      </c>
      <c r="V492" s="476"/>
      <c r="W492" s="476"/>
      <c r="X492" s="476"/>
      <c r="Y492" s="476"/>
      <c r="Z492" s="476"/>
      <c r="AA492" s="476"/>
      <c r="AB492" s="476"/>
      <c r="AC492" s="476"/>
      <c r="AD492" s="476"/>
      <c r="AE492" s="476"/>
      <c r="AF492" s="476"/>
      <c r="AG492" s="476"/>
      <c r="AH492" s="476"/>
      <c r="AI492" s="476"/>
      <c r="AJ492" s="458">
        <f t="shared" si="407"/>
        <v>0</v>
      </c>
      <c r="AK492" s="476"/>
      <c r="AL492" s="476">
        <v>14</v>
      </c>
      <c r="AM492" s="499">
        <f t="shared" si="408"/>
        <v>339.97</v>
      </c>
      <c r="AN492" s="470"/>
      <c r="AO492" s="470"/>
      <c r="AP492" s="470"/>
      <c r="AQ492" s="72">
        <f t="shared" si="409"/>
        <v>339.97</v>
      </c>
    </row>
    <row r="493" s="448" customFormat="1" ht="14" customHeight="1" spans="1:43">
      <c r="A493" s="500"/>
      <c r="B493" s="470"/>
      <c r="C493" s="471" t="s">
        <v>571</v>
      </c>
      <c r="D493" s="474"/>
      <c r="E493" s="475">
        <f t="shared" si="404"/>
        <v>0</v>
      </c>
      <c r="F493" s="476"/>
      <c r="G493" s="476"/>
      <c r="H493" s="476"/>
      <c r="I493" s="476"/>
      <c r="J493" s="476"/>
      <c r="K493" s="476"/>
      <c r="L493" s="476"/>
      <c r="M493" s="476"/>
      <c r="N493" s="476"/>
      <c r="O493" s="476"/>
      <c r="P493" s="476"/>
      <c r="Q493" s="476"/>
      <c r="R493" s="458">
        <f t="shared" si="405"/>
        <v>0</v>
      </c>
      <c r="S493" s="476"/>
      <c r="T493" s="476"/>
      <c r="U493" s="458">
        <f t="shared" si="406"/>
        <v>0</v>
      </c>
      <c r="V493" s="476"/>
      <c r="W493" s="476"/>
      <c r="X493" s="476"/>
      <c r="Y493" s="476"/>
      <c r="Z493" s="476"/>
      <c r="AA493" s="476"/>
      <c r="AB493" s="476"/>
      <c r="AC493" s="476"/>
      <c r="AD493" s="476"/>
      <c r="AE493" s="476"/>
      <c r="AF493" s="476"/>
      <c r="AG493" s="476"/>
      <c r="AH493" s="476"/>
      <c r="AI493" s="476"/>
      <c r="AJ493" s="458">
        <f t="shared" si="407"/>
        <v>0</v>
      </c>
      <c r="AK493" s="476"/>
      <c r="AL493" s="476"/>
      <c r="AM493" s="499">
        <f t="shared" si="408"/>
        <v>0</v>
      </c>
      <c r="AN493" s="470"/>
      <c r="AO493" s="470"/>
      <c r="AP493" s="470"/>
      <c r="AQ493" s="72">
        <f t="shared" si="409"/>
        <v>0</v>
      </c>
    </row>
    <row r="494" s="448" customFormat="1" ht="14" customHeight="1" spans="1:43">
      <c r="A494" s="500"/>
      <c r="B494" s="470"/>
      <c r="C494" s="471" t="s">
        <v>572</v>
      </c>
      <c r="D494" s="474">
        <f t="shared" ref="D494:AQ494" si="410">SUM(D495:D497)</f>
        <v>0</v>
      </c>
      <c r="E494" s="474">
        <f t="shared" si="410"/>
        <v>100</v>
      </c>
      <c r="F494" s="474">
        <f t="shared" si="410"/>
        <v>0</v>
      </c>
      <c r="G494" s="474">
        <f t="shared" si="410"/>
        <v>0</v>
      </c>
      <c r="H494" s="474">
        <f t="shared" si="410"/>
        <v>0</v>
      </c>
      <c r="I494" s="474">
        <f t="shared" si="410"/>
        <v>0</v>
      </c>
      <c r="J494" s="474">
        <f t="shared" si="410"/>
        <v>0</v>
      </c>
      <c r="K494" s="474">
        <f t="shared" si="410"/>
        <v>0</v>
      </c>
      <c r="L494" s="474">
        <f t="shared" si="410"/>
        <v>0</v>
      </c>
      <c r="M494" s="474">
        <f t="shared" si="410"/>
        <v>0</v>
      </c>
      <c r="N494" s="474">
        <f t="shared" si="410"/>
        <v>0</v>
      </c>
      <c r="O494" s="474">
        <f t="shared" si="410"/>
        <v>0</v>
      </c>
      <c r="P494" s="474">
        <f t="shared" si="410"/>
        <v>0</v>
      </c>
      <c r="Q494" s="474">
        <f t="shared" si="410"/>
        <v>0</v>
      </c>
      <c r="R494" s="474">
        <f t="shared" si="410"/>
        <v>0</v>
      </c>
      <c r="S494" s="474">
        <f t="shared" si="410"/>
        <v>0</v>
      </c>
      <c r="T494" s="474">
        <f t="shared" si="410"/>
        <v>0</v>
      </c>
      <c r="U494" s="474">
        <f t="shared" si="410"/>
        <v>0</v>
      </c>
      <c r="V494" s="474">
        <f t="shared" si="410"/>
        <v>0</v>
      </c>
      <c r="W494" s="474">
        <f t="shared" si="410"/>
        <v>0</v>
      </c>
      <c r="X494" s="474">
        <f t="shared" si="410"/>
        <v>0</v>
      </c>
      <c r="Y494" s="474">
        <f t="shared" si="410"/>
        <v>0</v>
      </c>
      <c r="Z494" s="474">
        <f t="shared" si="410"/>
        <v>0</v>
      </c>
      <c r="AA494" s="474">
        <f t="shared" si="410"/>
        <v>0</v>
      </c>
      <c r="AB494" s="474">
        <f t="shared" si="410"/>
        <v>0</v>
      </c>
      <c r="AC494" s="474">
        <f t="shared" si="410"/>
        <v>0</v>
      </c>
      <c r="AD494" s="474">
        <f t="shared" si="410"/>
        <v>0</v>
      </c>
      <c r="AE494" s="474">
        <f t="shared" si="410"/>
        <v>0</v>
      </c>
      <c r="AF494" s="474">
        <f t="shared" si="410"/>
        <v>100</v>
      </c>
      <c r="AG494" s="474">
        <f t="shared" si="410"/>
        <v>0</v>
      </c>
      <c r="AH494" s="474">
        <f t="shared" si="410"/>
        <v>0</v>
      </c>
      <c r="AI494" s="474">
        <f t="shared" si="410"/>
        <v>0</v>
      </c>
      <c r="AJ494" s="474">
        <f t="shared" si="410"/>
        <v>100</v>
      </c>
      <c r="AK494" s="474">
        <f t="shared" si="410"/>
        <v>0</v>
      </c>
      <c r="AL494" s="474">
        <f t="shared" si="410"/>
        <v>0</v>
      </c>
      <c r="AM494" s="498">
        <f t="shared" si="410"/>
        <v>100</v>
      </c>
      <c r="AN494" s="474">
        <f t="shared" si="410"/>
        <v>967</v>
      </c>
      <c r="AO494" s="474">
        <f t="shared" si="410"/>
        <v>130</v>
      </c>
      <c r="AP494" s="474">
        <f t="shared" si="410"/>
        <v>134</v>
      </c>
      <c r="AQ494" s="474">
        <f t="shared" si="410"/>
        <v>1331</v>
      </c>
    </row>
    <row r="495" s="448" customFormat="1" ht="14" customHeight="1" spans="1:43">
      <c r="A495" s="500"/>
      <c r="B495" s="470"/>
      <c r="C495" s="471" t="s">
        <v>573</v>
      </c>
      <c r="D495" s="474"/>
      <c r="E495" s="475">
        <f t="shared" ref="E495:E497" si="411">R495+U495+V495+AJ495+AL495</f>
        <v>0</v>
      </c>
      <c r="F495" s="476"/>
      <c r="G495" s="476"/>
      <c r="H495" s="476"/>
      <c r="I495" s="476"/>
      <c r="J495" s="476"/>
      <c r="K495" s="476"/>
      <c r="L495" s="476"/>
      <c r="M495" s="476"/>
      <c r="N495" s="476"/>
      <c r="O495" s="476"/>
      <c r="P495" s="476"/>
      <c r="Q495" s="476"/>
      <c r="R495" s="458">
        <f t="shared" ref="R495:R497" si="412">SUM(F495:Q495)</f>
        <v>0</v>
      </c>
      <c r="S495" s="476"/>
      <c r="T495" s="476"/>
      <c r="U495" s="458">
        <f t="shared" ref="U495:U497" si="413">SUM(S495:T495)</f>
        <v>0</v>
      </c>
      <c r="V495" s="476"/>
      <c r="W495" s="476"/>
      <c r="X495" s="476"/>
      <c r="Y495" s="476"/>
      <c r="Z495" s="476"/>
      <c r="AA495" s="476"/>
      <c r="AB495" s="476"/>
      <c r="AC495" s="476"/>
      <c r="AD495" s="476"/>
      <c r="AE495" s="476"/>
      <c r="AF495" s="476"/>
      <c r="AG495" s="476"/>
      <c r="AH495" s="476"/>
      <c r="AI495" s="476"/>
      <c r="AJ495" s="458">
        <f t="shared" ref="AJ495:AJ497" si="414">SUM(W495:AI495)</f>
        <v>0</v>
      </c>
      <c r="AK495" s="476"/>
      <c r="AL495" s="476"/>
      <c r="AM495" s="499">
        <f t="shared" ref="AM495:AM497" si="415">R495+U495+V495+AJ495+AL495</f>
        <v>0</v>
      </c>
      <c r="AN495" s="470"/>
      <c r="AO495" s="470">
        <v>80</v>
      </c>
      <c r="AP495" s="470"/>
      <c r="AQ495" s="72">
        <f t="shared" ref="AQ495:AQ497" si="416">AM495+AN495+AO495+AP495</f>
        <v>80</v>
      </c>
    </row>
    <row r="496" s="448" customFormat="1" ht="14" customHeight="1" spans="1:43">
      <c r="A496" s="500"/>
      <c r="B496" s="470"/>
      <c r="C496" s="471" t="s">
        <v>574</v>
      </c>
      <c r="D496" s="474"/>
      <c r="E496" s="475">
        <f t="shared" si="411"/>
        <v>0</v>
      </c>
      <c r="F496" s="476"/>
      <c r="G496" s="476"/>
      <c r="H496" s="476"/>
      <c r="I496" s="476"/>
      <c r="J496" s="476"/>
      <c r="K496" s="476"/>
      <c r="L496" s="476"/>
      <c r="M496" s="476"/>
      <c r="N496" s="476"/>
      <c r="O496" s="476"/>
      <c r="P496" s="476"/>
      <c r="Q496" s="476"/>
      <c r="R496" s="458">
        <f t="shared" si="412"/>
        <v>0</v>
      </c>
      <c r="S496" s="476"/>
      <c r="T496" s="476"/>
      <c r="U496" s="458">
        <f t="shared" si="413"/>
        <v>0</v>
      </c>
      <c r="V496" s="476"/>
      <c r="W496" s="476"/>
      <c r="X496" s="476"/>
      <c r="Y496" s="476"/>
      <c r="Z496" s="476"/>
      <c r="AA496" s="476"/>
      <c r="AB496" s="476"/>
      <c r="AC496" s="476"/>
      <c r="AD496" s="476"/>
      <c r="AE496" s="476"/>
      <c r="AF496" s="476"/>
      <c r="AG496" s="476"/>
      <c r="AH496" s="476"/>
      <c r="AI496" s="476"/>
      <c r="AJ496" s="458">
        <f t="shared" si="414"/>
        <v>0</v>
      </c>
      <c r="AK496" s="476"/>
      <c r="AL496" s="476"/>
      <c r="AM496" s="499">
        <f t="shared" si="415"/>
        <v>0</v>
      </c>
      <c r="AN496" s="470"/>
      <c r="AO496" s="470">
        <v>50</v>
      </c>
      <c r="AP496" s="470"/>
      <c r="AQ496" s="72">
        <f t="shared" si="416"/>
        <v>50</v>
      </c>
    </row>
    <row r="497" s="448" customFormat="1" ht="14" customHeight="1" spans="1:43">
      <c r="A497" s="500"/>
      <c r="B497" s="470"/>
      <c r="C497" s="471" t="s">
        <v>575</v>
      </c>
      <c r="D497" s="474"/>
      <c r="E497" s="475">
        <f t="shared" si="411"/>
        <v>100</v>
      </c>
      <c r="F497" s="476"/>
      <c r="G497" s="476"/>
      <c r="H497" s="476"/>
      <c r="I497" s="476"/>
      <c r="J497" s="476"/>
      <c r="K497" s="476"/>
      <c r="L497" s="476"/>
      <c r="M497" s="476"/>
      <c r="N497" s="476"/>
      <c r="O497" s="476"/>
      <c r="P497" s="476"/>
      <c r="Q497" s="476"/>
      <c r="R497" s="458">
        <f t="shared" si="412"/>
        <v>0</v>
      </c>
      <c r="S497" s="476"/>
      <c r="T497" s="476"/>
      <c r="U497" s="458">
        <f t="shared" si="413"/>
        <v>0</v>
      </c>
      <c r="V497" s="476"/>
      <c r="W497" s="476"/>
      <c r="X497" s="476"/>
      <c r="Y497" s="476"/>
      <c r="Z497" s="476"/>
      <c r="AA497" s="476"/>
      <c r="AB497" s="476"/>
      <c r="AC497" s="476"/>
      <c r="AD497" s="476"/>
      <c r="AE497" s="476"/>
      <c r="AF497" s="476">
        <v>100</v>
      </c>
      <c r="AG497" s="476"/>
      <c r="AH497" s="476"/>
      <c r="AI497" s="476"/>
      <c r="AJ497" s="458">
        <f t="shared" si="414"/>
        <v>100</v>
      </c>
      <c r="AK497" s="476"/>
      <c r="AL497" s="476"/>
      <c r="AM497" s="499">
        <f t="shared" si="415"/>
        <v>100</v>
      </c>
      <c r="AN497" s="470">
        <v>967</v>
      </c>
      <c r="AO497" s="470"/>
      <c r="AP497" s="470">
        <v>134</v>
      </c>
      <c r="AQ497" s="72">
        <f t="shared" si="416"/>
        <v>1201</v>
      </c>
    </row>
    <row r="498" s="448" customFormat="1" ht="14" customHeight="1" spans="1:43">
      <c r="A498" s="500"/>
      <c r="B498" s="470"/>
      <c r="C498" s="471" t="s">
        <v>576</v>
      </c>
      <c r="D498" s="474">
        <f t="shared" ref="D498:AQ498" si="417">D499+D513+D521+D523+D532+D536+D546+D554+D561+D568+D577+D582+D585+D588+D591+D594+D597+D601+D614+D606</f>
        <v>0</v>
      </c>
      <c r="E498" s="474">
        <f t="shared" si="417"/>
        <v>34831.91</v>
      </c>
      <c r="F498" s="474">
        <f t="shared" si="417"/>
        <v>1178.9</v>
      </c>
      <c r="G498" s="474">
        <f t="shared" si="417"/>
        <v>0</v>
      </c>
      <c r="H498" s="474">
        <f t="shared" si="417"/>
        <v>18622.42</v>
      </c>
      <c r="I498" s="474">
        <f t="shared" si="417"/>
        <v>2386.32</v>
      </c>
      <c r="J498" s="474">
        <f t="shared" si="417"/>
        <v>73.78</v>
      </c>
      <c r="K498" s="474">
        <f t="shared" si="417"/>
        <v>4.15</v>
      </c>
      <c r="L498" s="474">
        <f t="shared" si="417"/>
        <v>3.28</v>
      </c>
      <c r="M498" s="474">
        <f t="shared" si="417"/>
        <v>2246.62</v>
      </c>
      <c r="N498" s="474">
        <f t="shared" si="417"/>
        <v>13.62</v>
      </c>
      <c r="O498" s="474">
        <f t="shared" si="417"/>
        <v>120</v>
      </c>
      <c r="P498" s="474">
        <f t="shared" si="417"/>
        <v>0</v>
      </c>
      <c r="Q498" s="474">
        <f t="shared" si="417"/>
        <v>0</v>
      </c>
      <c r="R498" s="474">
        <f t="shared" si="417"/>
        <v>24649.09</v>
      </c>
      <c r="S498" s="474">
        <f t="shared" si="417"/>
        <v>169.03</v>
      </c>
      <c r="T498" s="474">
        <f t="shared" si="417"/>
        <v>23.8</v>
      </c>
      <c r="U498" s="474">
        <f t="shared" si="417"/>
        <v>192.83</v>
      </c>
      <c r="V498" s="474">
        <f t="shared" si="417"/>
        <v>0</v>
      </c>
      <c r="W498" s="474">
        <f t="shared" si="417"/>
        <v>143.27</v>
      </c>
      <c r="X498" s="474">
        <f t="shared" si="417"/>
        <v>63.85</v>
      </c>
      <c r="Y498" s="474">
        <f t="shared" si="417"/>
        <v>438</v>
      </c>
      <c r="Z498" s="474">
        <f t="shared" si="417"/>
        <v>6539.87</v>
      </c>
      <c r="AA498" s="474">
        <f t="shared" si="417"/>
        <v>0</v>
      </c>
      <c r="AB498" s="474">
        <f t="shared" si="417"/>
        <v>0</v>
      </c>
      <c r="AC498" s="474">
        <f t="shared" si="417"/>
        <v>3</v>
      </c>
      <c r="AD498" s="474">
        <f t="shared" si="417"/>
        <v>148.62</v>
      </c>
      <c r="AE498" s="474">
        <f t="shared" si="417"/>
        <v>1087.98</v>
      </c>
      <c r="AF498" s="474">
        <f t="shared" si="417"/>
        <v>69.94</v>
      </c>
      <c r="AG498" s="474">
        <f t="shared" si="417"/>
        <v>0</v>
      </c>
      <c r="AH498" s="474">
        <f t="shared" si="417"/>
        <v>0</v>
      </c>
      <c r="AI498" s="474">
        <f t="shared" si="417"/>
        <v>1386.62</v>
      </c>
      <c r="AJ498" s="474">
        <f t="shared" si="417"/>
        <v>9881.15</v>
      </c>
      <c r="AK498" s="474">
        <f t="shared" si="417"/>
        <v>0</v>
      </c>
      <c r="AL498" s="474">
        <f t="shared" si="417"/>
        <v>108.84</v>
      </c>
      <c r="AM498" s="498">
        <f t="shared" si="417"/>
        <v>34831.91</v>
      </c>
      <c r="AN498" s="474">
        <f t="shared" si="417"/>
        <v>19727</v>
      </c>
      <c r="AO498" s="474">
        <f t="shared" si="417"/>
        <v>924</v>
      </c>
      <c r="AP498" s="474">
        <f t="shared" si="417"/>
        <v>733</v>
      </c>
      <c r="AQ498" s="474">
        <f t="shared" si="417"/>
        <v>56215.91</v>
      </c>
    </row>
    <row r="499" s="448" customFormat="1" ht="14" customHeight="1" spans="1:43">
      <c r="A499" s="500"/>
      <c r="B499" s="470"/>
      <c r="C499" s="471" t="s">
        <v>577</v>
      </c>
      <c r="D499" s="474">
        <f t="shared" ref="D499:AQ499" si="418">SUM(D500:D512)</f>
        <v>0</v>
      </c>
      <c r="E499" s="474">
        <f t="shared" si="418"/>
        <v>2563.39</v>
      </c>
      <c r="F499" s="474">
        <f t="shared" si="418"/>
        <v>764.71</v>
      </c>
      <c r="G499" s="474">
        <f t="shared" si="418"/>
        <v>0</v>
      </c>
      <c r="H499" s="474">
        <f t="shared" si="418"/>
        <v>0</v>
      </c>
      <c r="I499" s="474">
        <f t="shared" si="418"/>
        <v>0</v>
      </c>
      <c r="J499" s="474">
        <f t="shared" si="418"/>
        <v>51.02</v>
      </c>
      <c r="K499" s="474">
        <f t="shared" si="418"/>
        <v>2.22</v>
      </c>
      <c r="L499" s="474">
        <f t="shared" si="418"/>
        <v>1.78</v>
      </c>
      <c r="M499" s="474">
        <f t="shared" si="418"/>
        <v>0</v>
      </c>
      <c r="N499" s="474">
        <f t="shared" si="418"/>
        <v>0</v>
      </c>
      <c r="O499" s="474">
        <f t="shared" si="418"/>
        <v>0</v>
      </c>
      <c r="P499" s="474">
        <f t="shared" si="418"/>
        <v>0</v>
      </c>
      <c r="Q499" s="474">
        <f t="shared" si="418"/>
        <v>0</v>
      </c>
      <c r="R499" s="474">
        <f t="shared" si="418"/>
        <v>819.73</v>
      </c>
      <c r="S499" s="474">
        <f t="shared" si="418"/>
        <v>67.18</v>
      </c>
      <c r="T499" s="474">
        <f t="shared" si="418"/>
        <v>12.4</v>
      </c>
      <c r="U499" s="474">
        <f t="shared" si="418"/>
        <v>79.58</v>
      </c>
      <c r="V499" s="474">
        <f t="shared" si="418"/>
        <v>0</v>
      </c>
      <c r="W499" s="474">
        <f t="shared" si="418"/>
        <v>92.07</v>
      </c>
      <c r="X499" s="474">
        <f t="shared" si="418"/>
        <v>31.05</v>
      </c>
      <c r="Y499" s="474">
        <f t="shared" si="418"/>
        <v>104</v>
      </c>
      <c r="Z499" s="474">
        <f t="shared" si="418"/>
        <v>0</v>
      </c>
      <c r="AA499" s="474">
        <f t="shared" si="418"/>
        <v>0</v>
      </c>
      <c r="AB499" s="474">
        <f t="shared" si="418"/>
        <v>0</v>
      </c>
      <c r="AC499" s="474">
        <f t="shared" si="418"/>
        <v>0</v>
      </c>
      <c r="AD499" s="474">
        <f t="shared" si="418"/>
        <v>0</v>
      </c>
      <c r="AE499" s="474">
        <f t="shared" si="418"/>
        <v>0</v>
      </c>
      <c r="AF499" s="474">
        <f t="shared" si="418"/>
        <v>0</v>
      </c>
      <c r="AG499" s="474">
        <f t="shared" si="418"/>
        <v>0</v>
      </c>
      <c r="AH499" s="474">
        <f t="shared" si="418"/>
        <v>0</v>
      </c>
      <c r="AI499" s="474">
        <f t="shared" si="418"/>
        <v>1328.12</v>
      </c>
      <c r="AJ499" s="474">
        <f t="shared" si="418"/>
        <v>1555.24</v>
      </c>
      <c r="AK499" s="474">
        <f t="shared" si="418"/>
        <v>0</v>
      </c>
      <c r="AL499" s="474">
        <f t="shared" si="418"/>
        <v>108.84</v>
      </c>
      <c r="AM499" s="498">
        <f t="shared" si="418"/>
        <v>2563.39</v>
      </c>
      <c r="AN499" s="474">
        <f t="shared" si="418"/>
        <v>0</v>
      </c>
      <c r="AO499" s="474">
        <f t="shared" si="418"/>
        <v>0</v>
      </c>
      <c r="AP499" s="474">
        <f t="shared" si="418"/>
        <v>0</v>
      </c>
      <c r="AQ499" s="474">
        <f t="shared" si="418"/>
        <v>2563.39</v>
      </c>
    </row>
    <row r="500" s="448" customFormat="1" ht="14" customHeight="1" spans="1:43">
      <c r="A500" s="500"/>
      <c r="B500" s="470"/>
      <c r="C500" s="471" t="s">
        <v>150</v>
      </c>
      <c r="D500" s="474"/>
      <c r="E500" s="475">
        <f t="shared" ref="E500:E512" si="419">R500+U500+V500+AJ500+AL500</f>
        <v>20</v>
      </c>
      <c r="F500" s="476"/>
      <c r="G500" s="476"/>
      <c r="H500" s="476"/>
      <c r="I500" s="476"/>
      <c r="J500" s="476"/>
      <c r="K500" s="476"/>
      <c r="L500" s="476"/>
      <c r="M500" s="476"/>
      <c r="N500" s="476"/>
      <c r="O500" s="476"/>
      <c r="P500" s="476"/>
      <c r="Q500" s="476"/>
      <c r="R500" s="458">
        <f t="shared" ref="R500:R512" si="420">SUM(F500:Q500)</f>
        <v>0</v>
      </c>
      <c r="S500" s="476"/>
      <c r="T500" s="476"/>
      <c r="U500" s="458">
        <f t="shared" ref="U500:U512" si="421">SUM(S500:T500)</f>
        <v>0</v>
      </c>
      <c r="V500" s="476"/>
      <c r="W500" s="476"/>
      <c r="X500" s="476"/>
      <c r="Y500" s="476"/>
      <c r="Z500" s="476"/>
      <c r="AA500" s="476"/>
      <c r="AB500" s="476"/>
      <c r="AC500" s="476"/>
      <c r="AD500" s="476"/>
      <c r="AE500" s="476"/>
      <c r="AF500" s="476"/>
      <c r="AG500" s="476"/>
      <c r="AH500" s="476"/>
      <c r="AI500" s="476"/>
      <c r="AJ500" s="458">
        <f t="shared" ref="AJ500:AJ512" si="422">SUM(W500:AI500)</f>
        <v>0</v>
      </c>
      <c r="AK500" s="476"/>
      <c r="AL500" s="476">
        <v>20</v>
      </c>
      <c r="AM500" s="499">
        <f t="shared" ref="AM500:AM512" si="423">R500+U500+V500+AJ500+AL500</f>
        <v>20</v>
      </c>
      <c r="AN500" s="470"/>
      <c r="AO500" s="470"/>
      <c r="AP500" s="470"/>
      <c r="AQ500" s="72">
        <f t="shared" ref="AQ500:AQ512" si="424">AM500+AN500+AO500+AP500</f>
        <v>20</v>
      </c>
    </row>
    <row r="501" s="448" customFormat="1" ht="14" customHeight="1" spans="1:43">
      <c r="A501" s="500"/>
      <c r="B501" s="470"/>
      <c r="C501" s="471" t="s">
        <v>152</v>
      </c>
      <c r="D501" s="474"/>
      <c r="E501" s="475">
        <f t="shared" si="419"/>
        <v>0</v>
      </c>
      <c r="F501" s="476"/>
      <c r="G501" s="476"/>
      <c r="H501" s="476"/>
      <c r="I501" s="476"/>
      <c r="J501" s="476"/>
      <c r="K501" s="476"/>
      <c r="L501" s="476"/>
      <c r="M501" s="476"/>
      <c r="N501" s="476"/>
      <c r="O501" s="476"/>
      <c r="P501" s="476"/>
      <c r="Q501" s="476"/>
      <c r="R501" s="458">
        <f t="shared" si="420"/>
        <v>0</v>
      </c>
      <c r="S501" s="476"/>
      <c r="T501" s="476"/>
      <c r="U501" s="458">
        <f t="shared" si="421"/>
        <v>0</v>
      </c>
      <c r="V501" s="476"/>
      <c r="W501" s="476"/>
      <c r="X501" s="476"/>
      <c r="Y501" s="476"/>
      <c r="Z501" s="476"/>
      <c r="AA501" s="476"/>
      <c r="AB501" s="476"/>
      <c r="AC501" s="476"/>
      <c r="AD501" s="476"/>
      <c r="AE501" s="476"/>
      <c r="AF501" s="476"/>
      <c r="AG501" s="476"/>
      <c r="AH501" s="476"/>
      <c r="AI501" s="476"/>
      <c r="AJ501" s="458">
        <f t="shared" si="422"/>
        <v>0</v>
      </c>
      <c r="AK501" s="476"/>
      <c r="AL501" s="476"/>
      <c r="AM501" s="499">
        <f t="shared" si="423"/>
        <v>0</v>
      </c>
      <c r="AN501" s="470"/>
      <c r="AO501" s="470"/>
      <c r="AP501" s="470"/>
      <c r="AQ501" s="72">
        <f t="shared" si="424"/>
        <v>0</v>
      </c>
    </row>
    <row r="502" s="448" customFormat="1" ht="14" customHeight="1" spans="1:43">
      <c r="A502" s="500"/>
      <c r="B502" s="470"/>
      <c r="C502" s="471" t="s">
        <v>154</v>
      </c>
      <c r="D502" s="474"/>
      <c r="E502" s="475">
        <f t="shared" si="419"/>
        <v>0</v>
      </c>
      <c r="F502" s="476"/>
      <c r="G502" s="476"/>
      <c r="H502" s="476"/>
      <c r="I502" s="476"/>
      <c r="J502" s="476"/>
      <c r="K502" s="476"/>
      <c r="L502" s="476"/>
      <c r="M502" s="476"/>
      <c r="N502" s="476"/>
      <c r="O502" s="476"/>
      <c r="P502" s="476"/>
      <c r="Q502" s="476"/>
      <c r="R502" s="458">
        <f t="shared" si="420"/>
        <v>0</v>
      </c>
      <c r="S502" s="476"/>
      <c r="T502" s="476"/>
      <c r="U502" s="458">
        <f t="shared" si="421"/>
        <v>0</v>
      </c>
      <c r="V502" s="476"/>
      <c r="W502" s="476"/>
      <c r="X502" s="476"/>
      <c r="Y502" s="476"/>
      <c r="Z502" s="476"/>
      <c r="AA502" s="476"/>
      <c r="AB502" s="476"/>
      <c r="AC502" s="476"/>
      <c r="AD502" s="476"/>
      <c r="AE502" s="476"/>
      <c r="AF502" s="476"/>
      <c r="AG502" s="476"/>
      <c r="AH502" s="476"/>
      <c r="AI502" s="476"/>
      <c r="AJ502" s="458">
        <f t="shared" si="422"/>
        <v>0</v>
      </c>
      <c r="AK502" s="476"/>
      <c r="AL502" s="476"/>
      <c r="AM502" s="499">
        <f t="shared" si="423"/>
        <v>0</v>
      </c>
      <c r="AN502" s="470"/>
      <c r="AO502" s="470"/>
      <c r="AP502" s="470"/>
      <c r="AQ502" s="72">
        <f t="shared" si="424"/>
        <v>0</v>
      </c>
    </row>
    <row r="503" s="448" customFormat="1" ht="14" customHeight="1" spans="1:43">
      <c r="A503" s="500"/>
      <c r="B503" s="470"/>
      <c r="C503" s="471" t="s">
        <v>578</v>
      </c>
      <c r="D503" s="474"/>
      <c r="E503" s="475">
        <f t="shared" si="419"/>
        <v>0</v>
      </c>
      <c r="F503" s="476"/>
      <c r="G503" s="476"/>
      <c r="H503" s="476"/>
      <c r="I503" s="476"/>
      <c r="J503" s="476"/>
      <c r="K503" s="476"/>
      <c r="L503" s="476"/>
      <c r="M503" s="476"/>
      <c r="N503" s="476"/>
      <c r="O503" s="476"/>
      <c r="P503" s="476"/>
      <c r="Q503" s="476"/>
      <c r="R503" s="458">
        <f t="shared" si="420"/>
        <v>0</v>
      </c>
      <c r="S503" s="476"/>
      <c r="T503" s="476"/>
      <c r="U503" s="458">
        <f t="shared" si="421"/>
        <v>0</v>
      </c>
      <c r="V503" s="476"/>
      <c r="W503" s="476"/>
      <c r="X503" s="476"/>
      <c r="Y503" s="476"/>
      <c r="Z503" s="476"/>
      <c r="AA503" s="476"/>
      <c r="AB503" s="476"/>
      <c r="AC503" s="476"/>
      <c r="AD503" s="476"/>
      <c r="AE503" s="476"/>
      <c r="AF503" s="476"/>
      <c r="AG503" s="476"/>
      <c r="AH503" s="476"/>
      <c r="AI503" s="476"/>
      <c r="AJ503" s="458">
        <f t="shared" si="422"/>
        <v>0</v>
      </c>
      <c r="AK503" s="476"/>
      <c r="AL503" s="476"/>
      <c r="AM503" s="499">
        <f t="shared" si="423"/>
        <v>0</v>
      </c>
      <c r="AN503" s="470"/>
      <c r="AO503" s="470"/>
      <c r="AP503" s="470"/>
      <c r="AQ503" s="72">
        <f t="shared" si="424"/>
        <v>0</v>
      </c>
    </row>
    <row r="504" s="448" customFormat="1" ht="14" customHeight="1" spans="1:43">
      <c r="A504" s="500"/>
      <c r="B504" s="470"/>
      <c r="C504" s="471" t="s">
        <v>579</v>
      </c>
      <c r="D504" s="474"/>
      <c r="E504" s="475">
        <f t="shared" si="419"/>
        <v>168.59</v>
      </c>
      <c r="F504" s="476">
        <v>77.82</v>
      </c>
      <c r="G504" s="476"/>
      <c r="H504" s="476"/>
      <c r="I504" s="476"/>
      <c r="J504" s="476">
        <v>5.27</v>
      </c>
      <c r="K504" s="476">
        <v>0.43</v>
      </c>
      <c r="L504" s="476">
        <v>0.35</v>
      </c>
      <c r="M504" s="476"/>
      <c r="N504" s="476"/>
      <c r="O504" s="476"/>
      <c r="P504" s="476"/>
      <c r="Q504" s="476"/>
      <c r="R504" s="458">
        <f t="shared" si="420"/>
        <v>83.87</v>
      </c>
      <c r="S504" s="476">
        <v>10.72</v>
      </c>
      <c r="T504" s="476">
        <v>2</v>
      </c>
      <c r="U504" s="458">
        <f t="shared" si="421"/>
        <v>12.72</v>
      </c>
      <c r="V504" s="476"/>
      <c r="W504" s="476">
        <v>50</v>
      </c>
      <c r="X504" s="476"/>
      <c r="Y504" s="476"/>
      <c r="Z504" s="476"/>
      <c r="AA504" s="476"/>
      <c r="AB504" s="476"/>
      <c r="AC504" s="476"/>
      <c r="AD504" s="476"/>
      <c r="AE504" s="476"/>
      <c r="AF504" s="476"/>
      <c r="AG504" s="476"/>
      <c r="AH504" s="476"/>
      <c r="AI504" s="476"/>
      <c r="AJ504" s="458">
        <f t="shared" si="422"/>
        <v>50</v>
      </c>
      <c r="AK504" s="476"/>
      <c r="AL504" s="476">
        <v>22</v>
      </c>
      <c r="AM504" s="499">
        <f t="shared" si="423"/>
        <v>168.59</v>
      </c>
      <c r="AN504" s="470"/>
      <c r="AO504" s="470"/>
      <c r="AP504" s="470"/>
      <c r="AQ504" s="72">
        <f t="shared" si="424"/>
        <v>168.59</v>
      </c>
    </row>
    <row r="505" s="448" customFormat="1" ht="14" customHeight="1" spans="1:43">
      <c r="A505" s="500"/>
      <c r="B505" s="470"/>
      <c r="C505" s="471" t="s">
        <v>580</v>
      </c>
      <c r="D505" s="474"/>
      <c r="E505" s="475">
        <f t="shared" si="419"/>
        <v>158.17</v>
      </c>
      <c r="F505" s="476">
        <v>131.64</v>
      </c>
      <c r="G505" s="476"/>
      <c r="H505" s="476"/>
      <c r="I505" s="476"/>
      <c r="J505" s="476">
        <v>0.86</v>
      </c>
      <c r="K505" s="476">
        <v>0.06</v>
      </c>
      <c r="L505" s="476">
        <v>0.05</v>
      </c>
      <c r="M505" s="476"/>
      <c r="N505" s="476"/>
      <c r="O505" s="476"/>
      <c r="P505" s="476"/>
      <c r="Q505" s="476"/>
      <c r="R505" s="458">
        <f t="shared" si="420"/>
        <v>132.61</v>
      </c>
      <c r="S505" s="476"/>
      <c r="T505" s="476"/>
      <c r="U505" s="458">
        <f t="shared" si="421"/>
        <v>0</v>
      </c>
      <c r="V505" s="476"/>
      <c r="W505" s="476">
        <v>7.56</v>
      </c>
      <c r="X505" s="476"/>
      <c r="Y505" s="476">
        <v>18</v>
      </c>
      <c r="Z505" s="476"/>
      <c r="AA505" s="476"/>
      <c r="AB505" s="476"/>
      <c r="AC505" s="476"/>
      <c r="AD505" s="476"/>
      <c r="AE505" s="476"/>
      <c r="AF505" s="476"/>
      <c r="AG505" s="476"/>
      <c r="AH505" s="476"/>
      <c r="AI505" s="476"/>
      <c r="AJ505" s="458">
        <f t="shared" si="422"/>
        <v>25.56</v>
      </c>
      <c r="AK505" s="476"/>
      <c r="AL505" s="476"/>
      <c r="AM505" s="499">
        <f t="shared" si="423"/>
        <v>158.17</v>
      </c>
      <c r="AN505" s="470"/>
      <c r="AO505" s="470"/>
      <c r="AP505" s="470"/>
      <c r="AQ505" s="72">
        <f t="shared" si="424"/>
        <v>158.17</v>
      </c>
    </row>
    <row r="506" s="448" customFormat="1" ht="14" customHeight="1" spans="1:43">
      <c r="A506" s="500"/>
      <c r="B506" s="470"/>
      <c r="C506" s="471" t="s">
        <v>581</v>
      </c>
      <c r="D506" s="474"/>
      <c r="E506" s="475">
        <f t="shared" si="419"/>
        <v>14.5</v>
      </c>
      <c r="F506" s="476"/>
      <c r="G506" s="476"/>
      <c r="H506" s="476"/>
      <c r="I506" s="476"/>
      <c r="J506" s="476"/>
      <c r="K506" s="476"/>
      <c r="L506" s="476"/>
      <c r="M506" s="476"/>
      <c r="N506" s="476"/>
      <c r="O506" s="476"/>
      <c r="P506" s="476"/>
      <c r="Q506" s="476"/>
      <c r="R506" s="458">
        <f t="shared" si="420"/>
        <v>0</v>
      </c>
      <c r="S506" s="476"/>
      <c r="T506" s="476"/>
      <c r="U506" s="458">
        <f t="shared" si="421"/>
        <v>0</v>
      </c>
      <c r="V506" s="476"/>
      <c r="W506" s="476"/>
      <c r="X506" s="476"/>
      <c r="Y506" s="476">
        <v>14.5</v>
      </c>
      <c r="Z506" s="476"/>
      <c r="AA506" s="476"/>
      <c r="AB506" s="476"/>
      <c r="AC506" s="476"/>
      <c r="AD506" s="476"/>
      <c r="AE506" s="476"/>
      <c r="AF506" s="476"/>
      <c r="AG506" s="476"/>
      <c r="AH506" s="476"/>
      <c r="AI506" s="476"/>
      <c r="AJ506" s="458">
        <f t="shared" si="422"/>
        <v>14.5</v>
      </c>
      <c r="AK506" s="476"/>
      <c r="AL506" s="476"/>
      <c r="AM506" s="499">
        <f t="shared" si="423"/>
        <v>14.5</v>
      </c>
      <c r="AN506" s="470"/>
      <c r="AO506" s="470"/>
      <c r="AP506" s="470"/>
      <c r="AQ506" s="72">
        <f t="shared" si="424"/>
        <v>14.5</v>
      </c>
    </row>
    <row r="507" s="448" customFormat="1" ht="14" customHeight="1" spans="1:43">
      <c r="A507" s="500"/>
      <c r="B507" s="470"/>
      <c r="C507" s="471" t="s">
        <v>230</v>
      </c>
      <c r="D507" s="474"/>
      <c r="E507" s="475">
        <f t="shared" si="419"/>
        <v>0</v>
      </c>
      <c r="F507" s="476"/>
      <c r="G507" s="476"/>
      <c r="H507" s="476"/>
      <c r="I507" s="476"/>
      <c r="J507" s="476"/>
      <c r="K507" s="476"/>
      <c r="L507" s="476"/>
      <c r="M507" s="476"/>
      <c r="N507" s="476"/>
      <c r="O507" s="476"/>
      <c r="P507" s="476"/>
      <c r="Q507" s="476"/>
      <c r="R507" s="458">
        <f t="shared" si="420"/>
        <v>0</v>
      </c>
      <c r="S507" s="476"/>
      <c r="T507" s="476"/>
      <c r="U507" s="458">
        <f t="shared" si="421"/>
        <v>0</v>
      </c>
      <c r="V507" s="476"/>
      <c r="W507" s="476"/>
      <c r="X507" s="476"/>
      <c r="Y507" s="476"/>
      <c r="Z507" s="476"/>
      <c r="AA507" s="476"/>
      <c r="AB507" s="476"/>
      <c r="AC507" s="476"/>
      <c r="AD507" s="476"/>
      <c r="AE507" s="476"/>
      <c r="AF507" s="476"/>
      <c r="AG507" s="476"/>
      <c r="AH507" s="476"/>
      <c r="AI507" s="476"/>
      <c r="AJ507" s="458">
        <f t="shared" si="422"/>
        <v>0</v>
      </c>
      <c r="AK507" s="476"/>
      <c r="AL507" s="476"/>
      <c r="AM507" s="499">
        <f t="shared" si="423"/>
        <v>0</v>
      </c>
      <c r="AN507" s="470"/>
      <c r="AO507" s="470"/>
      <c r="AP507" s="470"/>
      <c r="AQ507" s="72">
        <f t="shared" si="424"/>
        <v>0</v>
      </c>
    </row>
    <row r="508" s="448" customFormat="1" ht="14" customHeight="1" spans="1:43">
      <c r="A508" s="500"/>
      <c r="B508" s="470"/>
      <c r="C508" s="471" t="s">
        <v>582</v>
      </c>
      <c r="D508" s="474"/>
      <c r="E508" s="475">
        <f t="shared" si="419"/>
        <v>674.06</v>
      </c>
      <c r="F508" s="476">
        <v>478.93</v>
      </c>
      <c r="G508" s="476"/>
      <c r="H508" s="476"/>
      <c r="I508" s="476"/>
      <c r="J508" s="476">
        <v>36.89</v>
      </c>
      <c r="K508" s="476">
        <v>1.08</v>
      </c>
      <c r="L508" s="476">
        <v>0.86</v>
      </c>
      <c r="M508" s="476"/>
      <c r="N508" s="476"/>
      <c r="O508" s="476"/>
      <c r="P508" s="476"/>
      <c r="Q508" s="476"/>
      <c r="R508" s="458">
        <f t="shared" si="420"/>
        <v>517.76</v>
      </c>
      <c r="S508" s="476">
        <v>49.01</v>
      </c>
      <c r="T508" s="476">
        <v>8.9</v>
      </c>
      <c r="U508" s="458">
        <f t="shared" si="421"/>
        <v>57.91</v>
      </c>
      <c r="V508" s="476"/>
      <c r="W508" s="476"/>
      <c r="X508" s="476">
        <v>31.05</v>
      </c>
      <c r="Y508" s="476">
        <v>50.5</v>
      </c>
      <c r="Z508" s="476"/>
      <c r="AA508" s="476"/>
      <c r="AB508" s="476"/>
      <c r="AC508" s="476"/>
      <c r="AD508" s="476"/>
      <c r="AE508" s="476"/>
      <c r="AF508" s="476"/>
      <c r="AG508" s="476"/>
      <c r="AH508" s="476"/>
      <c r="AI508" s="476"/>
      <c r="AJ508" s="458">
        <f t="shared" si="422"/>
        <v>81.55</v>
      </c>
      <c r="AK508" s="476"/>
      <c r="AL508" s="476">
        <v>16.84</v>
      </c>
      <c r="AM508" s="499">
        <f t="shared" si="423"/>
        <v>674.06</v>
      </c>
      <c r="AN508" s="470"/>
      <c r="AO508" s="470"/>
      <c r="AP508" s="470"/>
      <c r="AQ508" s="72">
        <f t="shared" si="424"/>
        <v>674.06</v>
      </c>
    </row>
    <row r="509" s="448" customFormat="1" ht="14" customHeight="1" spans="1:43">
      <c r="A509" s="500"/>
      <c r="B509" s="470"/>
      <c r="C509" s="471" t="s">
        <v>583</v>
      </c>
      <c r="D509" s="474"/>
      <c r="E509" s="475">
        <f t="shared" si="419"/>
        <v>2</v>
      </c>
      <c r="F509" s="476"/>
      <c r="G509" s="476"/>
      <c r="H509" s="476"/>
      <c r="I509" s="476"/>
      <c r="J509" s="476"/>
      <c r="K509" s="476"/>
      <c r="L509" s="476"/>
      <c r="M509" s="476"/>
      <c r="N509" s="476"/>
      <c r="O509" s="476"/>
      <c r="P509" s="476"/>
      <c r="Q509" s="476"/>
      <c r="R509" s="458">
        <f t="shared" si="420"/>
        <v>0</v>
      </c>
      <c r="S509" s="476"/>
      <c r="T509" s="476"/>
      <c r="U509" s="458">
        <f t="shared" si="421"/>
        <v>0</v>
      </c>
      <c r="V509" s="476"/>
      <c r="W509" s="476"/>
      <c r="X509" s="476"/>
      <c r="Y509" s="476">
        <v>2</v>
      </c>
      <c r="Z509" s="476"/>
      <c r="AA509" s="476"/>
      <c r="AB509" s="476"/>
      <c r="AC509" s="476"/>
      <c r="AD509" s="476"/>
      <c r="AE509" s="476"/>
      <c r="AF509" s="476"/>
      <c r="AG509" s="476"/>
      <c r="AH509" s="476"/>
      <c r="AI509" s="476"/>
      <c r="AJ509" s="458">
        <f t="shared" si="422"/>
        <v>2</v>
      </c>
      <c r="AK509" s="476"/>
      <c r="AL509" s="476"/>
      <c r="AM509" s="499">
        <f t="shared" si="423"/>
        <v>2</v>
      </c>
      <c r="AN509" s="470"/>
      <c r="AO509" s="470"/>
      <c r="AP509" s="470"/>
      <c r="AQ509" s="72">
        <f t="shared" si="424"/>
        <v>2</v>
      </c>
    </row>
    <row r="510" s="448" customFormat="1" ht="14" customHeight="1" spans="1:43">
      <c r="A510" s="500"/>
      <c r="B510" s="470"/>
      <c r="C510" s="471" t="s">
        <v>584</v>
      </c>
      <c r="D510" s="474"/>
      <c r="E510" s="475">
        <f t="shared" si="419"/>
        <v>192.95</v>
      </c>
      <c r="F510" s="476">
        <v>76.32</v>
      </c>
      <c r="G510" s="476"/>
      <c r="H510" s="476"/>
      <c r="I510" s="476"/>
      <c r="J510" s="476">
        <v>8</v>
      </c>
      <c r="K510" s="476">
        <v>0.65</v>
      </c>
      <c r="L510" s="476">
        <v>0.52</v>
      </c>
      <c r="M510" s="476"/>
      <c r="N510" s="476"/>
      <c r="O510" s="476"/>
      <c r="P510" s="476"/>
      <c r="Q510" s="476"/>
      <c r="R510" s="458">
        <f t="shared" si="420"/>
        <v>85.49</v>
      </c>
      <c r="S510" s="476">
        <v>7.45</v>
      </c>
      <c r="T510" s="476">
        <v>1.5</v>
      </c>
      <c r="U510" s="458">
        <f t="shared" si="421"/>
        <v>8.95</v>
      </c>
      <c r="V510" s="476"/>
      <c r="W510" s="476">
        <v>34.51</v>
      </c>
      <c r="X510" s="476"/>
      <c r="Y510" s="476">
        <v>14</v>
      </c>
      <c r="Z510" s="476"/>
      <c r="AA510" s="476"/>
      <c r="AB510" s="476"/>
      <c r="AC510" s="476"/>
      <c r="AD510" s="476"/>
      <c r="AE510" s="476"/>
      <c r="AF510" s="476"/>
      <c r="AG510" s="476"/>
      <c r="AH510" s="476"/>
      <c r="AI510" s="476"/>
      <c r="AJ510" s="458">
        <f t="shared" si="422"/>
        <v>48.51</v>
      </c>
      <c r="AK510" s="476"/>
      <c r="AL510" s="476">
        <v>50</v>
      </c>
      <c r="AM510" s="499">
        <f t="shared" si="423"/>
        <v>192.95</v>
      </c>
      <c r="AN510" s="470"/>
      <c r="AO510" s="470"/>
      <c r="AP510" s="470"/>
      <c r="AQ510" s="72">
        <f t="shared" si="424"/>
        <v>192.95</v>
      </c>
    </row>
    <row r="511" s="448" customFormat="1" ht="14" customHeight="1" spans="1:43">
      <c r="A511" s="500"/>
      <c r="B511" s="470"/>
      <c r="C511" s="471" t="s">
        <v>585</v>
      </c>
      <c r="D511" s="474"/>
      <c r="E511" s="475">
        <f t="shared" si="419"/>
        <v>5</v>
      </c>
      <c r="F511" s="476"/>
      <c r="G511" s="476"/>
      <c r="H511" s="476"/>
      <c r="I511" s="476"/>
      <c r="J511" s="476"/>
      <c r="K511" s="476"/>
      <c r="L511" s="476"/>
      <c r="M511" s="476"/>
      <c r="N511" s="476"/>
      <c r="O511" s="476"/>
      <c r="P511" s="476"/>
      <c r="Q511" s="476"/>
      <c r="R511" s="458">
        <f t="shared" si="420"/>
        <v>0</v>
      </c>
      <c r="S511" s="476"/>
      <c r="T511" s="476"/>
      <c r="U511" s="458">
        <f t="shared" si="421"/>
        <v>0</v>
      </c>
      <c r="V511" s="476"/>
      <c r="W511" s="476"/>
      <c r="X511" s="476"/>
      <c r="Y511" s="476">
        <v>5</v>
      </c>
      <c r="Z511" s="476"/>
      <c r="AA511" s="476"/>
      <c r="AB511" s="476"/>
      <c r="AC511" s="476"/>
      <c r="AD511" s="476"/>
      <c r="AE511" s="476"/>
      <c r="AF511" s="476"/>
      <c r="AG511" s="476"/>
      <c r="AH511" s="476"/>
      <c r="AI511" s="476"/>
      <c r="AJ511" s="458">
        <f t="shared" si="422"/>
        <v>5</v>
      </c>
      <c r="AK511" s="476"/>
      <c r="AL511" s="476"/>
      <c r="AM511" s="499">
        <f t="shared" si="423"/>
        <v>5</v>
      </c>
      <c r="AN511" s="470"/>
      <c r="AO511" s="470"/>
      <c r="AP511" s="470"/>
      <c r="AQ511" s="72">
        <f t="shared" si="424"/>
        <v>5</v>
      </c>
    </row>
    <row r="512" s="448" customFormat="1" ht="14" customHeight="1" spans="1:43">
      <c r="A512" s="500"/>
      <c r="B512" s="470"/>
      <c r="C512" s="471" t="s">
        <v>586</v>
      </c>
      <c r="D512" s="474"/>
      <c r="E512" s="475">
        <f t="shared" si="419"/>
        <v>1328.12</v>
      </c>
      <c r="F512" s="476"/>
      <c r="G512" s="476"/>
      <c r="H512" s="476"/>
      <c r="I512" s="476"/>
      <c r="J512" s="476"/>
      <c r="K512" s="476"/>
      <c r="L512" s="476"/>
      <c r="M512" s="476"/>
      <c r="N512" s="476"/>
      <c r="O512" s="476"/>
      <c r="P512" s="476"/>
      <c r="Q512" s="476"/>
      <c r="R512" s="458">
        <f t="shared" si="420"/>
        <v>0</v>
      </c>
      <c r="S512" s="476"/>
      <c r="T512" s="476"/>
      <c r="U512" s="458">
        <f t="shared" si="421"/>
        <v>0</v>
      </c>
      <c r="V512" s="476"/>
      <c r="W512" s="476"/>
      <c r="X512" s="476"/>
      <c r="Y512" s="476"/>
      <c r="Z512" s="476"/>
      <c r="AA512" s="476"/>
      <c r="AB512" s="476"/>
      <c r="AC512" s="476"/>
      <c r="AD512" s="476"/>
      <c r="AE512" s="476"/>
      <c r="AF512" s="476"/>
      <c r="AG512" s="476"/>
      <c r="AH512" s="476"/>
      <c r="AI512" s="476">
        <v>1328.12</v>
      </c>
      <c r="AJ512" s="458">
        <f t="shared" si="422"/>
        <v>1328.12</v>
      </c>
      <c r="AK512" s="476"/>
      <c r="AL512" s="476"/>
      <c r="AM512" s="499">
        <f t="shared" si="423"/>
        <v>1328.12</v>
      </c>
      <c r="AN512" s="470"/>
      <c r="AO512" s="470"/>
      <c r="AP512" s="470"/>
      <c r="AQ512" s="72">
        <f t="shared" si="424"/>
        <v>1328.12</v>
      </c>
    </row>
    <row r="513" s="448" customFormat="1" ht="14" customHeight="1" spans="1:43">
      <c r="A513" s="500"/>
      <c r="B513" s="470"/>
      <c r="C513" s="471" t="s">
        <v>587</v>
      </c>
      <c r="D513" s="474">
        <f t="shared" ref="D513:AQ513" si="425">SUM(D514:D520)</f>
        <v>0</v>
      </c>
      <c r="E513" s="474">
        <f t="shared" si="425"/>
        <v>374.63</v>
      </c>
      <c r="F513" s="474">
        <f t="shared" si="425"/>
        <v>171.6</v>
      </c>
      <c r="G513" s="474">
        <f t="shared" si="425"/>
        <v>0</v>
      </c>
      <c r="H513" s="474">
        <f t="shared" si="425"/>
        <v>0</v>
      </c>
      <c r="I513" s="474">
        <f t="shared" si="425"/>
        <v>0</v>
      </c>
      <c r="J513" s="474">
        <f t="shared" si="425"/>
        <v>9.99</v>
      </c>
      <c r="K513" s="474">
        <f t="shared" si="425"/>
        <v>0.85</v>
      </c>
      <c r="L513" s="474">
        <f t="shared" si="425"/>
        <v>0.66</v>
      </c>
      <c r="M513" s="474">
        <f t="shared" si="425"/>
        <v>0</v>
      </c>
      <c r="N513" s="474">
        <f t="shared" si="425"/>
        <v>1.92</v>
      </c>
      <c r="O513" s="474">
        <f t="shared" si="425"/>
        <v>0</v>
      </c>
      <c r="P513" s="474">
        <f t="shared" si="425"/>
        <v>0</v>
      </c>
      <c r="Q513" s="474">
        <f t="shared" si="425"/>
        <v>0</v>
      </c>
      <c r="R513" s="474">
        <f t="shared" si="425"/>
        <v>185.02</v>
      </c>
      <c r="S513" s="474">
        <f t="shared" si="425"/>
        <v>39.41</v>
      </c>
      <c r="T513" s="474">
        <f t="shared" si="425"/>
        <v>6</v>
      </c>
      <c r="U513" s="474">
        <f t="shared" si="425"/>
        <v>45.41</v>
      </c>
      <c r="V513" s="474">
        <f t="shared" si="425"/>
        <v>0</v>
      </c>
      <c r="W513" s="474">
        <f t="shared" si="425"/>
        <v>0</v>
      </c>
      <c r="X513" s="474">
        <f t="shared" si="425"/>
        <v>23.3</v>
      </c>
      <c r="Y513" s="474">
        <f t="shared" si="425"/>
        <v>32.4</v>
      </c>
      <c r="Z513" s="474">
        <f t="shared" si="425"/>
        <v>0</v>
      </c>
      <c r="AA513" s="474">
        <f t="shared" si="425"/>
        <v>0</v>
      </c>
      <c r="AB513" s="474">
        <f t="shared" si="425"/>
        <v>0</v>
      </c>
      <c r="AC513" s="474">
        <f t="shared" si="425"/>
        <v>0</v>
      </c>
      <c r="AD513" s="474">
        <f t="shared" si="425"/>
        <v>0</v>
      </c>
      <c r="AE513" s="474">
        <f t="shared" si="425"/>
        <v>0</v>
      </c>
      <c r="AF513" s="474">
        <f t="shared" si="425"/>
        <v>30</v>
      </c>
      <c r="AG513" s="474">
        <f t="shared" si="425"/>
        <v>0</v>
      </c>
      <c r="AH513" s="474">
        <f t="shared" si="425"/>
        <v>0</v>
      </c>
      <c r="AI513" s="474">
        <f t="shared" si="425"/>
        <v>58.5</v>
      </c>
      <c r="AJ513" s="474">
        <f t="shared" si="425"/>
        <v>144.2</v>
      </c>
      <c r="AK513" s="474">
        <f t="shared" si="425"/>
        <v>0</v>
      </c>
      <c r="AL513" s="474">
        <f t="shared" si="425"/>
        <v>0</v>
      </c>
      <c r="AM513" s="498">
        <f t="shared" si="425"/>
        <v>374.63</v>
      </c>
      <c r="AN513" s="474">
        <f t="shared" si="425"/>
        <v>60</v>
      </c>
      <c r="AO513" s="474">
        <f t="shared" si="425"/>
        <v>0</v>
      </c>
      <c r="AP513" s="474">
        <f t="shared" si="425"/>
        <v>0</v>
      </c>
      <c r="AQ513" s="474">
        <f t="shared" si="425"/>
        <v>434.63</v>
      </c>
    </row>
    <row r="514" s="448" customFormat="1" ht="14" customHeight="1" spans="1:43">
      <c r="A514" s="500"/>
      <c r="B514" s="470"/>
      <c r="C514" s="471" t="s">
        <v>150</v>
      </c>
      <c r="D514" s="474"/>
      <c r="E514" s="475">
        <f t="shared" ref="E514:E520" si="426">R514+U514+V514+AJ514+AL514</f>
        <v>260.73</v>
      </c>
      <c r="F514" s="476">
        <v>171.6</v>
      </c>
      <c r="G514" s="476"/>
      <c r="H514" s="476"/>
      <c r="I514" s="476"/>
      <c r="J514" s="476">
        <v>9.99</v>
      </c>
      <c r="K514" s="476">
        <v>0.85</v>
      </c>
      <c r="L514" s="476">
        <v>0.66</v>
      </c>
      <c r="M514" s="476"/>
      <c r="N514" s="476">
        <v>1.92</v>
      </c>
      <c r="O514" s="476"/>
      <c r="P514" s="476"/>
      <c r="Q514" s="476"/>
      <c r="R514" s="458">
        <f t="shared" ref="R514:R520" si="427">SUM(F514:Q514)</f>
        <v>185.02</v>
      </c>
      <c r="S514" s="476">
        <v>39.41</v>
      </c>
      <c r="T514" s="476">
        <v>6</v>
      </c>
      <c r="U514" s="458">
        <f t="shared" ref="U514:U520" si="428">SUM(S514:T514)</f>
        <v>45.41</v>
      </c>
      <c r="V514" s="476"/>
      <c r="W514" s="476"/>
      <c r="X514" s="476">
        <v>13.3</v>
      </c>
      <c r="Y514" s="476">
        <v>17</v>
      </c>
      <c r="Z514" s="476"/>
      <c r="AA514" s="476"/>
      <c r="AB514" s="476"/>
      <c r="AC514" s="476"/>
      <c r="AD514" s="476"/>
      <c r="AE514" s="476"/>
      <c r="AF514" s="476"/>
      <c r="AG514" s="476"/>
      <c r="AH514" s="476"/>
      <c r="AI514" s="476"/>
      <c r="AJ514" s="458">
        <f t="shared" ref="AJ514:AJ520" si="429">SUM(W514:AI514)</f>
        <v>30.3</v>
      </c>
      <c r="AK514" s="476"/>
      <c r="AL514" s="476"/>
      <c r="AM514" s="499">
        <f t="shared" ref="AM514:AM520" si="430">R514+U514+V514+AJ514+AL514</f>
        <v>260.73</v>
      </c>
      <c r="AN514" s="470"/>
      <c r="AO514" s="470"/>
      <c r="AP514" s="470"/>
      <c r="AQ514" s="72">
        <f t="shared" ref="AQ514:AQ520" si="431">AM514+AN514+AO514+AP514</f>
        <v>260.73</v>
      </c>
    </row>
    <row r="515" s="448" customFormat="1" ht="14" customHeight="1" spans="1:43">
      <c r="A515" s="500"/>
      <c r="B515" s="470"/>
      <c r="C515" s="471" t="s">
        <v>152</v>
      </c>
      <c r="D515" s="474"/>
      <c r="E515" s="475">
        <f t="shared" si="426"/>
        <v>0</v>
      </c>
      <c r="F515" s="476"/>
      <c r="G515" s="476"/>
      <c r="H515" s="476"/>
      <c r="I515" s="476"/>
      <c r="J515" s="476"/>
      <c r="K515" s="476"/>
      <c r="L515" s="476"/>
      <c r="M515" s="476"/>
      <c r="N515" s="476"/>
      <c r="O515" s="476"/>
      <c r="P515" s="476"/>
      <c r="Q515" s="476"/>
      <c r="R515" s="458">
        <f t="shared" si="427"/>
        <v>0</v>
      </c>
      <c r="S515" s="476"/>
      <c r="T515" s="476"/>
      <c r="U515" s="458">
        <f t="shared" si="428"/>
        <v>0</v>
      </c>
      <c r="V515" s="476"/>
      <c r="W515" s="476"/>
      <c r="X515" s="476"/>
      <c r="Y515" s="476"/>
      <c r="Z515" s="476"/>
      <c r="AA515" s="476"/>
      <c r="AB515" s="476"/>
      <c r="AC515" s="476"/>
      <c r="AD515" s="476"/>
      <c r="AE515" s="476"/>
      <c r="AF515" s="476"/>
      <c r="AG515" s="476"/>
      <c r="AH515" s="476"/>
      <c r="AI515" s="476"/>
      <c r="AJ515" s="458">
        <f t="shared" si="429"/>
        <v>0</v>
      </c>
      <c r="AK515" s="476"/>
      <c r="AL515" s="476"/>
      <c r="AM515" s="499">
        <f t="shared" si="430"/>
        <v>0</v>
      </c>
      <c r="AN515" s="470"/>
      <c r="AO515" s="470"/>
      <c r="AP515" s="470"/>
      <c r="AQ515" s="72">
        <f t="shared" si="431"/>
        <v>0</v>
      </c>
    </row>
    <row r="516" s="448" customFormat="1" ht="14" customHeight="1" spans="1:43">
      <c r="A516" s="500"/>
      <c r="B516" s="470"/>
      <c r="C516" s="471" t="s">
        <v>154</v>
      </c>
      <c r="D516" s="474"/>
      <c r="E516" s="475">
        <f t="shared" si="426"/>
        <v>0</v>
      </c>
      <c r="F516" s="476"/>
      <c r="G516" s="476"/>
      <c r="H516" s="476"/>
      <c r="I516" s="476"/>
      <c r="J516" s="476"/>
      <c r="K516" s="476"/>
      <c r="L516" s="476"/>
      <c r="M516" s="476"/>
      <c r="N516" s="476"/>
      <c r="O516" s="476"/>
      <c r="P516" s="476"/>
      <c r="Q516" s="476"/>
      <c r="R516" s="458">
        <f t="shared" si="427"/>
        <v>0</v>
      </c>
      <c r="S516" s="476"/>
      <c r="T516" s="476"/>
      <c r="U516" s="458">
        <f t="shared" si="428"/>
        <v>0</v>
      </c>
      <c r="V516" s="476"/>
      <c r="W516" s="476"/>
      <c r="X516" s="476"/>
      <c r="Y516" s="476"/>
      <c r="Z516" s="476"/>
      <c r="AA516" s="476"/>
      <c r="AB516" s="476"/>
      <c r="AC516" s="476"/>
      <c r="AD516" s="476"/>
      <c r="AE516" s="476"/>
      <c r="AF516" s="476"/>
      <c r="AG516" s="476"/>
      <c r="AH516" s="476"/>
      <c r="AI516" s="476"/>
      <c r="AJ516" s="458">
        <f t="shared" si="429"/>
        <v>0</v>
      </c>
      <c r="AK516" s="476"/>
      <c r="AL516" s="476"/>
      <c r="AM516" s="499">
        <f t="shared" si="430"/>
        <v>0</v>
      </c>
      <c r="AN516" s="470"/>
      <c r="AO516" s="470"/>
      <c r="AP516" s="470"/>
      <c r="AQ516" s="72">
        <f t="shared" si="431"/>
        <v>0</v>
      </c>
    </row>
    <row r="517" s="448" customFormat="1" ht="14" customHeight="1" spans="1:43">
      <c r="A517" s="500"/>
      <c r="B517" s="470"/>
      <c r="C517" s="471" t="s">
        <v>588</v>
      </c>
      <c r="D517" s="474"/>
      <c r="E517" s="475">
        <f t="shared" si="426"/>
        <v>0</v>
      </c>
      <c r="F517" s="476"/>
      <c r="G517" s="476"/>
      <c r="H517" s="476"/>
      <c r="I517" s="476"/>
      <c r="J517" s="476"/>
      <c r="K517" s="476"/>
      <c r="L517" s="476"/>
      <c r="M517" s="476"/>
      <c r="N517" s="476"/>
      <c r="O517" s="476"/>
      <c r="P517" s="476"/>
      <c r="Q517" s="476"/>
      <c r="R517" s="458">
        <f t="shared" si="427"/>
        <v>0</v>
      </c>
      <c r="S517" s="476"/>
      <c r="T517" s="476"/>
      <c r="U517" s="458">
        <f t="shared" si="428"/>
        <v>0</v>
      </c>
      <c r="V517" s="476"/>
      <c r="W517" s="476"/>
      <c r="X517" s="476"/>
      <c r="Y517" s="476"/>
      <c r="Z517" s="476"/>
      <c r="AA517" s="476"/>
      <c r="AB517" s="476"/>
      <c r="AC517" s="476"/>
      <c r="AD517" s="476"/>
      <c r="AE517" s="476"/>
      <c r="AF517" s="476"/>
      <c r="AG517" s="476"/>
      <c r="AH517" s="476"/>
      <c r="AI517" s="476"/>
      <c r="AJ517" s="458">
        <f t="shared" si="429"/>
        <v>0</v>
      </c>
      <c r="AK517" s="476"/>
      <c r="AL517" s="476"/>
      <c r="AM517" s="499">
        <f t="shared" si="430"/>
        <v>0</v>
      </c>
      <c r="AN517" s="470"/>
      <c r="AO517" s="470"/>
      <c r="AP517" s="470"/>
      <c r="AQ517" s="72">
        <f t="shared" si="431"/>
        <v>0</v>
      </c>
    </row>
    <row r="518" s="448" customFormat="1" ht="14" customHeight="1" spans="1:43">
      <c r="A518" s="500"/>
      <c r="B518" s="470"/>
      <c r="C518" s="471" t="s">
        <v>589</v>
      </c>
      <c r="D518" s="474"/>
      <c r="E518" s="475">
        <f t="shared" si="426"/>
        <v>30</v>
      </c>
      <c r="F518" s="476"/>
      <c r="G518" s="476"/>
      <c r="H518" s="476"/>
      <c r="I518" s="476"/>
      <c r="J518" s="476"/>
      <c r="K518" s="476"/>
      <c r="L518" s="476"/>
      <c r="M518" s="476"/>
      <c r="N518" s="476"/>
      <c r="O518" s="476"/>
      <c r="P518" s="476"/>
      <c r="Q518" s="476"/>
      <c r="R518" s="458">
        <f t="shared" si="427"/>
        <v>0</v>
      </c>
      <c r="S518" s="476"/>
      <c r="T518" s="476"/>
      <c r="U518" s="458">
        <f t="shared" si="428"/>
        <v>0</v>
      </c>
      <c r="V518" s="476"/>
      <c r="W518" s="476"/>
      <c r="X518" s="476"/>
      <c r="Y518" s="476"/>
      <c r="Z518" s="476"/>
      <c r="AA518" s="476"/>
      <c r="AB518" s="476"/>
      <c r="AC518" s="476"/>
      <c r="AD518" s="476"/>
      <c r="AE518" s="476"/>
      <c r="AF518" s="476">
        <v>30</v>
      </c>
      <c r="AG518" s="476"/>
      <c r="AH518" s="476"/>
      <c r="AI518" s="476"/>
      <c r="AJ518" s="458">
        <f t="shared" si="429"/>
        <v>30</v>
      </c>
      <c r="AK518" s="476"/>
      <c r="AL518" s="476"/>
      <c r="AM518" s="499">
        <f t="shared" si="430"/>
        <v>30</v>
      </c>
      <c r="AN518" s="470"/>
      <c r="AO518" s="470"/>
      <c r="AP518" s="470"/>
      <c r="AQ518" s="72">
        <f t="shared" si="431"/>
        <v>30</v>
      </c>
    </row>
    <row r="519" s="448" customFormat="1" ht="14" customHeight="1" spans="1:43">
      <c r="A519" s="500"/>
      <c r="B519" s="470"/>
      <c r="C519" s="471" t="s">
        <v>590</v>
      </c>
      <c r="D519" s="474"/>
      <c r="E519" s="475">
        <f t="shared" si="426"/>
        <v>2.3</v>
      </c>
      <c r="F519" s="476"/>
      <c r="G519" s="476"/>
      <c r="H519" s="476"/>
      <c r="I519" s="476"/>
      <c r="J519" s="476"/>
      <c r="K519" s="476"/>
      <c r="L519" s="476"/>
      <c r="M519" s="476"/>
      <c r="N519" s="476"/>
      <c r="O519" s="476"/>
      <c r="P519" s="476"/>
      <c r="Q519" s="476"/>
      <c r="R519" s="458">
        <f t="shared" si="427"/>
        <v>0</v>
      </c>
      <c r="S519" s="476"/>
      <c r="T519" s="476"/>
      <c r="U519" s="458">
        <f t="shared" si="428"/>
        <v>0</v>
      </c>
      <c r="V519" s="476"/>
      <c r="W519" s="476"/>
      <c r="X519" s="476"/>
      <c r="Y519" s="476">
        <v>2.3</v>
      </c>
      <c r="Z519" s="476"/>
      <c r="AA519" s="476"/>
      <c r="AB519" s="476"/>
      <c r="AC519" s="476"/>
      <c r="AD519" s="476"/>
      <c r="AE519" s="476"/>
      <c r="AF519" s="476"/>
      <c r="AG519" s="476"/>
      <c r="AH519" s="476"/>
      <c r="AI519" s="476"/>
      <c r="AJ519" s="458">
        <f t="shared" si="429"/>
        <v>2.3</v>
      </c>
      <c r="AK519" s="476"/>
      <c r="AL519" s="476"/>
      <c r="AM519" s="499">
        <f t="shared" si="430"/>
        <v>2.3</v>
      </c>
      <c r="AN519" s="470">
        <v>60</v>
      </c>
      <c r="AO519" s="470"/>
      <c r="AP519" s="470"/>
      <c r="AQ519" s="72">
        <f t="shared" si="431"/>
        <v>62.3</v>
      </c>
    </row>
    <row r="520" s="448" customFormat="1" ht="14" customHeight="1" spans="1:43">
      <c r="A520" s="500"/>
      <c r="B520" s="470"/>
      <c r="C520" s="471" t="s">
        <v>591</v>
      </c>
      <c r="D520" s="474"/>
      <c r="E520" s="475">
        <f t="shared" si="426"/>
        <v>81.6</v>
      </c>
      <c r="F520" s="476"/>
      <c r="G520" s="476"/>
      <c r="H520" s="476"/>
      <c r="I520" s="476"/>
      <c r="J520" s="476"/>
      <c r="K520" s="476"/>
      <c r="L520" s="476"/>
      <c r="M520" s="476"/>
      <c r="N520" s="476"/>
      <c r="O520" s="476"/>
      <c r="P520" s="476"/>
      <c r="Q520" s="476"/>
      <c r="R520" s="458">
        <f t="shared" si="427"/>
        <v>0</v>
      </c>
      <c r="S520" s="476"/>
      <c r="T520" s="476"/>
      <c r="U520" s="458">
        <f t="shared" si="428"/>
        <v>0</v>
      </c>
      <c r="V520" s="476"/>
      <c r="W520" s="476"/>
      <c r="X520" s="476">
        <v>10</v>
      </c>
      <c r="Y520" s="476">
        <v>13.1</v>
      </c>
      <c r="Z520" s="476"/>
      <c r="AA520" s="476"/>
      <c r="AB520" s="476"/>
      <c r="AC520" s="476"/>
      <c r="AD520" s="476"/>
      <c r="AE520" s="476"/>
      <c r="AF520" s="476"/>
      <c r="AG520" s="476"/>
      <c r="AH520" s="476"/>
      <c r="AI520" s="476">
        <v>58.5</v>
      </c>
      <c r="AJ520" s="458">
        <f t="shared" si="429"/>
        <v>81.6</v>
      </c>
      <c r="AK520" s="476"/>
      <c r="AL520" s="476"/>
      <c r="AM520" s="499">
        <f t="shared" si="430"/>
        <v>81.6</v>
      </c>
      <c r="AN520" s="470"/>
      <c r="AO520" s="470"/>
      <c r="AP520" s="470"/>
      <c r="AQ520" s="72">
        <f t="shared" si="431"/>
        <v>81.6</v>
      </c>
    </row>
    <row r="521" s="448" customFormat="1" ht="14" customHeight="1" spans="1:43">
      <c r="A521" s="500"/>
      <c r="B521" s="470"/>
      <c r="C521" s="471" t="s">
        <v>592</v>
      </c>
      <c r="D521" s="474">
        <f t="shared" ref="D521:AQ521" si="432">SUM(D522)</f>
        <v>0</v>
      </c>
      <c r="E521" s="474">
        <f t="shared" si="432"/>
        <v>0</v>
      </c>
      <c r="F521" s="474">
        <f t="shared" si="432"/>
        <v>0</v>
      </c>
      <c r="G521" s="474">
        <f t="shared" si="432"/>
        <v>0</v>
      </c>
      <c r="H521" s="474">
        <f t="shared" si="432"/>
        <v>0</v>
      </c>
      <c r="I521" s="474">
        <f t="shared" si="432"/>
        <v>0</v>
      </c>
      <c r="J521" s="474">
        <f t="shared" si="432"/>
        <v>0</v>
      </c>
      <c r="K521" s="474">
        <f t="shared" si="432"/>
        <v>0</v>
      </c>
      <c r="L521" s="474">
        <f t="shared" si="432"/>
        <v>0</v>
      </c>
      <c r="M521" s="474">
        <f t="shared" si="432"/>
        <v>0</v>
      </c>
      <c r="N521" s="474">
        <f t="shared" si="432"/>
        <v>0</v>
      </c>
      <c r="O521" s="474">
        <f t="shared" si="432"/>
        <v>0</v>
      </c>
      <c r="P521" s="474">
        <f t="shared" si="432"/>
        <v>0</v>
      </c>
      <c r="Q521" s="474">
        <f t="shared" si="432"/>
        <v>0</v>
      </c>
      <c r="R521" s="474">
        <f t="shared" si="432"/>
        <v>0</v>
      </c>
      <c r="S521" s="474">
        <f t="shared" si="432"/>
        <v>0</v>
      </c>
      <c r="T521" s="474">
        <f t="shared" si="432"/>
        <v>0</v>
      </c>
      <c r="U521" s="474">
        <f t="shared" si="432"/>
        <v>0</v>
      </c>
      <c r="V521" s="474">
        <f t="shared" si="432"/>
        <v>0</v>
      </c>
      <c r="W521" s="474">
        <f t="shared" si="432"/>
        <v>0</v>
      </c>
      <c r="X521" s="474">
        <f t="shared" si="432"/>
        <v>0</v>
      </c>
      <c r="Y521" s="474">
        <f t="shared" si="432"/>
        <v>0</v>
      </c>
      <c r="Z521" s="474">
        <f t="shared" si="432"/>
        <v>0</v>
      </c>
      <c r="AA521" s="474">
        <f t="shared" si="432"/>
        <v>0</v>
      </c>
      <c r="AB521" s="474">
        <f t="shared" si="432"/>
        <v>0</v>
      </c>
      <c r="AC521" s="474">
        <f t="shared" si="432"/>
        <v>0</v>
      </c>
      <c r="AD521" s="474">
        <f t="shared" si="432"/>
        <v>0</v>
      </c>
      <c r="AE521" s="474">
        <f t="shared" si="432"/>
        <v>0</v>
      </c>
      <c r="AF521" s="474">
        <f t="shared" si="432"/>
        <v>0</v>
      </c>
      <c r="AG521" s="474">
        <f t="shared" si="432"/>
        <v>0</v>
      </c>
      <c r="AH521" s="474">
        <f t="shared" si="432"/>
        <v>0</v>
      </c>
      <c r="AI521" s="474">
        <f t="shared" si="432"/>
        <v>0</v>
      </c>
      <c r="AJ521" s="474">
        <f t="shared" si="432"/>
        <v>0</v>
      </c>
      <c r="AK521" s="474">
        <f t="shared" si="432"/>
        <v>0</v>
      </c>
      <c r="AL521" s="474">
        <f t="shared" si="432"/>
        <v>0</v>
      </c>
      <c r="AM521" s="498">
        <f t="shared" si="432"/>
        <v>0</v>
      </c>
      <c r="AN521" s="474">
        <f t="shared" si="432"/>
        <v>0</v>
      </c>
      <c r="AO521" s="474">
        <f t="shared" si="432"/>
        <v>0</v>
      </c>
      <c r="AP521" s="474">
        <f t="shared" si="432"/>
        <v>0</v>
      </c>
      <c r="AQ521" s="474">
        <f t="shared" si="432"/>
        <v>0</v>
      </c>
    </row>
    <row r="522" s="448" customFormat="1" ht="14" customHeight="1" spans="1:43">
      <c r="A522" s="500"/>
      <c r="B522" s="470"/>
      <c r="C522" s="471" t="s">
        <v>593</v>
      </c>
      <c r="D522" s="474"/>
      <c r="E522" s="475">
        <f t="shared" ref="E522:E531" si="433">R522+U522+V522+AJ522+AL522</f>
        <v>0</v>
      </c>
      <c r="F522" s="476"/>
      <c r="G522" s="476"/>
      <c r="H522" s="476"/>
      <c r="I522" s="476"/>
      <c r="J522" s="476"/>
      <c r="K522" s="476"/>
      <c r="L522" s="476"/>
      <c r="M522" s="476"/>
      <c r="N522" s="476"/>
      <c r="O522" s="476"/>
      <c r="P522" s="476"/>
      <c r="Q522" s="476"/>
      <c r="R522" s="458">
        <f t="shared" ref="R522:R531" si="434">SUM(F522:Q522)</f>
        <v>0</v>
      </c>
      <c r="S522" s="476"/>
      <c r="T522" s="476"/>
      <c r="U522" s="458">
        <f t="shared" ref="U522:U531" si="435">SUM(S522:T522)</f>
        <v>0</v>
      </c>
      <c r="V522" s="476"/>
      <c r="W522" s="476"/>
      <c r="X522" s="476"/>
      <c r="Y522" s="476"/>
      <c r="Z522" s="476"/>
      <c r="AA522" s="476"/>
      <c r="AB522" s="476"/>
      <c r="AC522" s="476"/>
      <c r="AD522" s="476"/>
      <c r="AE522" s="476"/>
      <c r="AF522" s="476"/>
      <c r="AG522" s="476"/>
      <c r="AH522" s="476"/>
      <c r="AI522" s="476"/>
      <c r="AJ522" s="458">
        <f t="shared" ref="AJ522:AJ531" si="436">SUM(W522:AI522)</f>
        <v>0</v>
      </c>
      <c r="AK522" s="476"/>
      <c r="AL522" s="476"/>
      <c r="AM522" s="499">
        <f t="shared" ref="AM522:AM531" si="437">R522+U522+V522+AJ522+AL522</f>
        <v>0</v>
      </c>
      <c r="AN522" s="470"/>
      <c r="AO522" s="470"/>
      <c r="AP522" s="470"/>
      <c r="AQ522" s="72">
        <f t="shared" ref="AQ522:AQ531" si="438">AM522+AN522+AO522+AP522</f>
        <v>0</v>
      </c>
    </row>
    <row r="523" s="448" customFormat="1" ht="14" customHeight="1" spans="1:43">
      <c r="A523" s="500"/>
      <c r="B523" s="470"/>
      <c r="C523" s="471" t="s">
        <v>594</v>
      </c>
      <c r="D523" s="474">
        <f t="shared" ref="D523:AQ523" si="439">SUM(D524:D531)</f>
        <v>0</v>
      </c>
      <c r="E523" s="474">
        <f t="shared" si="439"/>
        <v>23427.85</v>
      </c>
      <c r="F523" s="474">
        <f t="shared" si="439"/>
        <v>97.6</v>
      </c>
      <c r="G523" s="474">
        <f t="shared" si="439"/>
        <v>0</v>
      </c>
      <c r="H523" s="474">
        <f t="shared" si="439"/>
        <v>18622.42</v>
      </c>
      <c r="I523" s="474">
        <f t="shared" si="439"/>
        <v>2386.32</v>
      </c>
      <c r="J523" s="474">
        <f t="shared" si="439"/>
        <v>4.93</v>
      </c>
      <c r="K523" s="474">
        <f t="shared" si="439"/>
        <v>0.43</v>
      </c>
      <c r="L523" s="474">
        <f t="shared" si="439"/>
        <v>0.32</v>
      </c>
      <c r="M523" s="474">
        <f t="shared" si="439"/>
        <v>2234.62</v>
      </c>
      <c r="N523" s="474">
        <f t="shared" si="439"/>
        <v>10.8</v>
      </c>
      <c r="O523" s="474">
        <f t="shared" si="439"/>
        <v>0</v>
      </c>
      <c r="P523" s="474">
        <f t="shared" si="439"/>
        <v>0</v>
      </c>
      <c r="Q523" s="474">
        <f t="shared" si="439"/>
        <v>0</v>
      </c>
      <c r="R523" s="474">
        <f t="shared" si="439"/>
        <v>23357.44</v>
      </c>
      <c r="S523" s="474">
        <f t="shared" si="439"/>
        <v>17.37</v>
      </c>
      <c r="T523" s="474">
        <f t="shared" si="439"/>
        <v>2.4</v>
      </c>
      <c r="U523" s="474">
        <f t="shared" si="439"/>
        <v>19.77</v>
      </c>
      <c r="V523" s="474">
        <f t="shared" si="439"/>
        <v>0</v>
      </c>
      <c r="W523" s="474">
        <f t="shared" si="439"/>
        <v>0</v>
      </c>
      <c r="X523" s="474">
        <f t="shared" si="439"/>
        <v>0</v>
      </c>
      <c r="Y523" s="474">
        <f t="shared" si="439"/>
        <v>36.6</v>
      </c>
      <c r="Z523" s="474">
        <f t="shared" si="439"/>
        <v>0</v>
      </c>
      <c r="AA523" s="474">
        <f t="shared" si="439"/>
        <v>0</v>
      </c>
      <c r="AB523" s="474">
        <f t="shared" si="439"/>
        <v>0</v>
      </c>
      <c r="AC523" s="474">
        <f t="shared" si="439"/>
        <v>0</v>
      </c>
      <c r="AD523" s="474">
        <f t="shared" si="439"/>
        <v>0</v>
      </c>
      <c r="AE523" s="474">
        <f t="shared" si="439"/>
        <v>9.1</v>
      </c>
      <c r="AF523" s="474">
        <f t="shared" si="439"/>
        <v>4.94</v>
      </c>
      <c r="AG523" s="474">
        <f t="shared" si="439"/>
        <v>0</v>
      </c>
      <c r="AH523" s="474">
        <f t="shared" si="439"/>
        <v>0</v>
      </c>
      <c r="AI523" s="474">
        <f t="shared" si="439"/>
        <v>0</v>
      </c>
      <c r="AJ523" s="474">
        <f t="shared" si="439"/>
        <v>50.64</v>
      </c>
      <c r="AK523" s="474">
        <f t="shared" si="439"/>
        <v>0</v>
      </c>
      <c r="AL523" s="474">
        <f t="shared" si="439"/>
        <v>0</v>
      </c>
      <c r="AM523" s="498">
        <f t="shared" si="439"/>
        <v>23427.85</v>
      </c>
      <c r="AN523" s="474">
        <f t="shared" si="439"/>
        <v>0</v>
      </c>
      <c r="AO523" s="474">
        <f t="shared" si="439"/>
        <v>0</v>
      </c>
      <c r="AP523" s="474">
        <f t="shared" si="439"/>
        <v>0</v>
      </c>
      <c r="AQ523" s="474">
        <f t="shared" si="439"/>
        <v>23427.85</v>
      </c>
    </row>
    <row r="524" s="448" customFormat="1" ht="14" customHeight="1" spans="1:43">
      <c r="A524" s="500"/>
      <c r="B524" s="470"/>
      <c r="C524" s="471" t="s">
        <v>595</v>
      </c>
      <c r="D524" s="474"/>
      <c r="E524" s="475">
        <f t="shared" si="433"/>
        <v>0</v>
      </c>
      <c r="F524" s="476"/>
      <c r="G524" s="476"/>
      <c r="H524" s="476"/>
      <c r="I524" s="476"/>
      <c r="J524" s="476"/>
      <c r="K524" s="476"/>
      <c r="L524" s="476"/>
      <c r="M524" s="476"/>
      <c r="N524" s="476"/>
      <c r="O524" s="476"/>
      <c r="P524" s="476"/>
      <c r="Q524" s="476"/>
      <c r="R524" s="458">
        <f t="shared" si="434"/>
        <v>0</v>
      </c>
      <c r="S524" s="476"/>
      <c r="T524" s="476"/>
      <c r="U524" s="458">
        <f t="shared" si="435"/>
        <v>0</v>
      </c>
      <c r="V524" s="476"/>
      <c r="W524" s="476"/>
      <c r="X524" s="476"/>
      <c r="Y524" s="476"/>
      <c r="Z524" s="476"/>
      <c r="AA524" s="476"/>
      <c r="AB524" s="476"/>
      <c r="AC524" s="476"/>
      <c r="AD524" s="476"/>
      <c r="AE524" s="476"/>
      <c r="AF524" s="476"/>
      <c r="AG524" s="476"/>
      <c r="AH524" s="476"/>
      <c r="AI524" s="476"/>
      <c r="AJ524" s="458">
        <f t="shared" si="436"/>
        <v>0</v>
      </c>
      <c r="AK524" s="476"/>
      <c r="AL524" s="476"/>
      <c r="AM524" s="499">
        <f t="shared" si="437"/>
        <v>0</v>
      </c>
      <c r="AN524" s="470"/>
      <c r="AO524" s="470"/>
      <c r="AP524" s="470"/>
      <c r="AQ524" s="72">
        <f t="shared" si="438"/>
        <v>0</v>
      </c>
    </row>
    <row r="525" s="448" customFormat="1" ht="14" customHeight="1" spans="1:43">
      <c r="A525" s="500"/>
      <c r="B525" s="470"/>
      <c r="C525" s="471" t="s">
        <v>596</v>
      </c>
      <c r="D525" s="474"/>
      <c r="E525" s="475">
        <f t="shared" si="433"/>
        <v>0</v>
      </c>
      <c r="F525" s="476"/>
      <c r="G525" s="476"/>
      <c r="H525" s="476"/>
      <c r="I525" s="476"/>
      <c r="J525" s="476"/>
      <c r="K525" s="476"/>
      <c r="L525" s="476"/>
      <c r="M525" s="476"/>
      <c r="N525" s="476"/>
      <c r="O525" s="476"/>
      <c r="P525" s="476"/>
      <c r="Q525" s="476"/>
      <c r="R525" s="458">
        <f t="shared" si="434"/>
        <v>0</v>
      </c>
      <c r="S525" s="476"/>
      <c r="T525" s="476"/>
      <c r="U525" s="458">
        <f t="shared" si="435"/>
        <v>0</v>
      </c>
      <c r="V525" s="476"/>
      <c r="W525" s="476"/>
      <c r="X525" s="476"/>
      <c r="Y525" s="476"/>
      <c r="Z525" s="476"/>
      <c r="AA525" s="476"/>
      <c r="AB525" s="476"/>
      <c r="AC525" s="476"/>
      <c r="AD525" s="476"/>
      <c r="AE525" s="476"/>
      <c r="AF525" s="476"/>
      <c r="AG525" s="476"/>
      <c r="AH525" s="476"/>
      <c r="AI525" s="476"/>
      <c r="AJ525" s="458">
        <f t="shared" si="436"/>
        <v>0</v>
      </c>
      <c r="AK525" s="476"/>
      <c r="AL525" s="476"/>
      <c r="AM525" s="499">
        <f t="shared" si="437"/>
        <v>0</v>
      </c>
      <c r="AN525" s="470"/>
      <c r="AO525" s="470"/>
      <c r="AP525" s="470"/>
      <c r="AQ525" s="72">
        <f t="shared" si="438"/>
        <v>0</v>
      </c>
    </row>
    <row r="526" s="448" customFormat="1" ht="14" customHeight="1" spans="1:43">
      <c r="A526" s="500"/>
      <c r="B526" s="470"/>
      <c r="C526" s="471" t="s">
        <v>597</v>
      </c>
      <c r="D526" s="474"/>
      <c r="E526" s="475">
        <f t="shared" si="433"/>
        <v>184.49</v>
      </c>
      <c r="F526" s="476">
        <v>97.6</v>
      </c>
      <c r="G526" s="476"/>
      <c r="H526" s="476"/>
      <c r="I526" s="476"/>
      <c r="J526" s="476">
        <v>4.93</v>
      </c>
      <c r="K526" s="476">
        <v>0.43</v>
      </c>
      <c r="L526" s="476">
        <v>0.32</v>
      </c>
      <c r="M526" s="476"/>
      <c r="N526" s="476">
        <v>10.8</v>
      </c>
      <c r="O526" s="476"/>
      <c r="P526" s="476"/>
      <c r="Q526" s="476"/>
      <c r="R526" s="458">
        <f t="shared" si="434"/>
        <v>114.08</v>
      </c>
      <c r="S526" s="476">
        <v>17.37</v>
      </c>
      <c r="T526" s="476">
        <v>2.4</v>
      </c>
      <c r="U526" s="458">
        <f t="shared" si="435"/>
        <v>19.77</v>
      </c>
      <c r="V526" s="476"/>
      <c r="W526" s="476"/>
      <c r="X526" s="476"/>
      <c r="Y526" s="476">
        <v>36.6</v>
      </c>
      <c r="Z526" s="476"/>
      <c r="AA526" s="476"/>
      <c r="AB526" s="476"/>
      <c r="AC526" s="476"/>
      <c r="AD526" s="476"/>
      <c r="AE526" s="476">
        <v>9.1</v>
      </c>
      <c r="AF526" s="476">
        <v>4.94</v>
      </c>
      <c r="AG526" s="476"/>
      <c r="AH526" s="476"/>
      <c r="AI526" s="476"/>
      <c r="AJ526" s="458">
        <f t="shared" si="436"/>
        <v>50.64</v>
      </c>
      <c r="AK526" s="476"/>
      <c r="AL526" s="476"/>
      <c r="AM526" s="499">
        <f t="shared" si="437"/>
        <v>184.49</v>
      </c>
      <c r="AN526" s="470"/>
      <c r="AO526" s="470"/>
      <c r="AP526" s="470"/>
      <c r="AQ526" s="72">
        <f t="shared" si="438"/>
        <v>184.49</v>
      </c>
    </row>
    <row r="527" s="448" customFormat="1" ht="14" customHeight="1" spans="1:43">
      <c r="A527" s="500"/>
      <c r="B527" s="470"/>
      <c r="C527" s="471" t="s">
        <v>598</v>
      </c>
      <c r="D527" s="474"/>
      <c r="E527" s="475">
        <f t="shared" si="433"/>
        <v>0</v>
      </c>
      <c r="F527" s="476"/>
      <c r="G527" s="476"/>
      <c r="H527" s="476"/>
      <c r="I527" s="476"/>
      <c r="J527" s="476"/>
      <c r="K527" s="476"/>
      <c r="L527" s="476"/>
      <c r="M527" s="476"/>
      <c r="N527" s="476"/>
      <c r="O527" s="476"/>
      <c r="P527" s="476"/>
      <c r="Q527" s="476"/>
      <c r="R527" s="458">
        <f t="shared" si="434"/>
        <v>0</v>
      </c>
      <c r="S527" s="476"/>
      <c r="T527" s="476"/>
      <c r="U527" s="458">
        <f t="shared" si="435"/>
        <v>0</v>
      </c>
      <c r="V527" s="476"/>
      <c r="W527" s="476"/>
      <c r="X527" s="476"/>
      <c r="Y527" s="476"/>
      <c r="Z527" s="476"/>
      <c r="AA527" s="476"/>
      <c r="AB527" s="476"/>
      <c r="AC527" s="476"/>
      <c r="AD527" s="476"/>
      <c r="AE527" s="476"/>
      <c r="AF527" s="476"/>
      <c r="AG527" s="476"/>
      <c r="AH527" s="476"/>
      <c r="AI527" s="476"/>
      <c r="AJ527" s="458">
        <f t="shared" si="436"/>
        <v>0</v>
      </c>
      <c r="AK527" s="476"/>
      <c r="AL527" s="476"/>
      <c r="AM527" s="499">
        <f t="shared" si="437"/>
        <v>0</v>
      </c>
      <c r="AN527" s="470"/>
      <c r="AO527" s="470"/>
      <c r="AP527" s="470"/>
      <c r="AQ527" s="72">
        <f t="shared" si="438"/>
        <v>0</v>
      </c>
    </row>
    <row r="528" s="448" customFormat="1" ht="14" customHeight="1" spans="1:43">
      <c r="A528" s="500"/>
      <c r="B528" s="470"/>
      <c r="C528" s="471" t="s">
        <v>599</v>
      </c>
      <c r="D528" s="474"/>
      <c r="E528" s="475">
        <f t="shared" si="433"/>
        <v>8465.75</v>
      </c>
      <c r="F528" s="476"/>
      <c r="G528" s="476"/>
      <c r="H528" s="476">
        <v>8465.75</v>
      </c>
      <c r="I528" s="476"/>
      <c r="J528" s="476"/>
      <c r="K528" s="476"/>
      <c r="L528" s="476"/>
      <c r="M528" s="476"/>
      <c r="N528" s="476"/>
      <c r="O528" s="476"/>
      <c r="P528" s="476"/>
      <c r="Q528" s="476"/>
      <c r="R528" s="458">
        <f t="shared" si="434"/>
        <v>8465.75</v>
      </c>
      <c r="S528" s="476"/>
      <c r="T528" s="476"/>
      <c r="U528" s="458">
        <f t="shared" si="435"/>
        <v>0</v>
      </c>
      <c r="V528" s="476"/>
      <c r="W528" s="476"/>
      <c r="X528" s="476"/>
      <c r="Y528" s="476"/>
      <c r="Z528" s="476"/>
      <c r="AA528" s="476"/>
      <c r="AB528" s="476"/>
      <c r="AC528" s="476"/>
      <c r="AD528" s="476"/>
      <c r="AE528" s="476"/>
      <c r="AF528" s="476"/>
      <c r="AG528" s="476"/>
      <c r="AH528" s="476"/>
      <c r="AI528" s="476"/>
      <c r="AJ528" s="458">
        <f t="shared" si="436"/>
        <v>0</v>
      </c>
      <c r="AK528" s="476"/>
      <c r="AL528" s="476"/>
      <c r="AM528" s="499">
        <f t="shared" si="437"/>
        <v>8465.75</v>
      </c>
      <c r="AN528" s="470"/>
      <c r="AO528" s="470"/>
      <c r="AP528" s="470"/>
      <c r="AQ528" s="72">
        <f t="shared" si="438"/>
        <v>8465.75</v>
      </c>
    </row>
    <row r="529" s="448" customFormat="1" ht="14" customHeight="1" spans="1:43">
      <c r="A529" s="500"/>
      <c r="B529" s="470"/>
      <c r="C529" s="471" t="s">
        <v>600</v>
      </c>
      <c r="D529" s="474"/>
      <c r="E529" s="475">
        <f t="shared" si="433"/>
        <v>2386.32</v>
      </c>
      <c r="F529" s="476"/>
      <c r="G529" s="476"/>
      <c r="H529" s="476"/>
      <c r="I529" s="476">
        <v>2386.32</v>
      </c>
      <c r="J529" s="476"/>
      <c r="K529" s="476"/>
      <c r="L529" s="476"/>
      <c r="M529" s="476"/>
      <c r="N529" s="476"/>
      <c r="O529" s="476"/>
      <c r="P529" s="476"/>
      <c r="Q529" s="476"/>
      <c r="R529" s="458">
        <f t="shared" si="434"/>
        <v>2386.32</v>
      </c>
      <c r="S529" s="476"/>
      <c r="T529" s="476"/>
      <c r="U529" s="458">
        <f t="shared" si="435"/>
        <v>0</v>
      </c>
      <c r="V529" s="476"/>
      <c r="W529" s="476"/>
      <c r="X529" s="476"/>
      <c r="Y529" s="476"/>
      <c r="Z529" s="476"/>
      <c r="AA529" s="476"/>
      <c r="AB529" s="476"/>
      <c r="AC529" s="476"/>
      <c r="AD529" s="476"/>
      <c r="AE529" s="476"/>
      <c r="AF529" s="476"/>
      <c r="AG529" s="476"/>
      <c r="AH529" s="476"/>
      <c r="AI529" s="476"/>
      <c r="AJ529" s="458">
        <f t="shared" si="436"/>
        <v>0</v>
      </c>
      <c r="AK529" s="476"/>
      <c r="AL529" s="476"/>
      <c r="AM529" s="499">
        <f t="shared" si="437"/>
        <v>2386.32</v>
      </c>
      <c r="AN529" s="470"/>
      <c r="AO529" s="470"/>
      <c r="AP529" s="470"/>
      <c r="AQ529" s="72">
        <f t="shared" si="438"/>
        <v>2386.32</v>
      </c>
    </row>
    <row r="530" s="448" customFormat="1" ht="14" customHeight="1" spans="1:43">
      <c r="A530" s="500"/>
      <c r="B530" s="470"/>
      <c r="C530" s="471" t="s">
        <v>601</v>
      </c>
      <c r="D530" s="474"/>
      <c r="E530" s="475">
        <f t="shared" si="433"/>
        <v>9636</v>
      </c>
      <c r="F530" s="476"/>
      <c r="G530" s="476"/>
      <c r="H530" s="476">
        <v>9636</v>
      </c>
      <c r="I530" s="476"/>
      <c r="J530" s="476"/>
      <c r="K530" s="476"/>
      <c r="L530" s="476"/>
      <c r="M530" s="476"/>
      <c r="N530" s="476"/>
      <c r="O530" s="476"/>
      <c r="P530" s="476"/>
      <c r="Q530" s="476"/>
      <c r="R530" s="458">
        <f t="shared" si="434"/>
        <v>9636</v>
      </c>
      <c r="S530" s="476"/>
      <c r="T530" s="476"/>
      <c r="U530" s="458">
        <f t="shared" si="435"/>
        <v>0</v>
      </c>
      <c r="V530" s="476"/>
      <c r="W530" s="476"/>
      <c r="X530" s="476"/>
      <c r="Y530" s="476"/>
      <c r="Z530" s="476"/>
      <c r="AA530" s="476"/>
      <c r="AB530" s="476"/>
      <c r="AC530" s="476"/>
      <c r="AD530" s="476"/>
      <c r="AE530" s="476"/>
      <c r="AF530" s="476"/>
      <c r="AG530" s="476"/>
      <c r="AH530" s="476"/>
      <c r="AI530" s="476"/>
      <c r="AJ530" s="458">
        <f t="shared" si="436"/>
        <v>0</v>
      </c>
      <c r="AK530" s="476"/>
      <c r="AL530" s="476"/>
      <c r="AM530" s="499">
        <f t="shared" si="437"/>
        <v>9636</v>
      </c>
      <c r="AN530" s="470"/>
      <c r="AO530" s="470"/>
      <c r="AP530" s="470"/>
      <c r="AQ530" s="72">
        <f t="shared" si="438"/>
        <v>9636</v>
      </c>
    </row>
    <row r="531" s="448" customFormat="1" ht="14" customHeight="1" spans="1:43">
      <c r="A531" s="500"/>
      <c r="B531" s="470"/>
      <c r="C531" s="471" t="s">
        <v>602</v>
      </c>
      <c r="D531" s="474"/>
      <c r="E531" s="475">
        <f t="shared" si="433"/>
        <v>2755.29</v>
      </c>
      <c r="F531" s="476"/>
      <c r="G531" s="476"/>
      <c r="H531" s="476">
        <v>520.67</v>
      </c>
      <c r="I531" s="476"/>
      <c r="J531" s="476"/>
      <c r="K531" s="476"/>
      <c r="L531" s="476"/>
      <c r="M531" s="476">
        <v>2234.62</v>
      </c>
      <c r="N531" s="476"/>
      <c r="O531" s="476"/>
      <c r="P531" s="476"/>
      <c r="Q531" s="476"/>
      <c r="R531" s="458">
        <f t="shared" si="434"/>
        <v>2755.29</v>
      </c>
      <c r="S531" s="476"/>
      <c r="T531" s="476"/>
      <c r="U531" s="458">
        <f t="shared" si="435"/>
        <v>0</v>
      </c>
      <c r="V531" s="476"/>
      <c r="W531" s="476"/>
      <c r="X531" s="476"/>
      <c r="Y531" s="476"/>
      <c r="Z531" s="476"/>
      <c r="AA531" s="476"/>
      <c r="AB531" s="476"/>
      <c r="AC531" s="476"/>
      <c r="AD531" s="476"/>
      <c r="AE531" s="476"/>
      <c r="AF531" s="476"/>
      <c r="AG531" s="476"/>
      <c r="AH531" s="476"/>
      <c r="AI531" s="476"/>
      <c r="AJ531" s="458">
        <f t="shared" si="436"/>
        <v>0</v>
      </c>
      <c r="AK531" s="476"/>
      <c r="AL531" s="476"/>
      <c r="AM531" s="499">
        <f t="shared" si="437"/>
        <v>2755.29</v>
      </c>
      <c r="AN531" s="470"/>
      <c r="AO531" s="470"/>
      <c r="AP531" s="470"/>
      <c r="AQ531" s="72">
        <f t="shared" si="438"/>
        <v>2755.29</v>
      </c>
    </row>
    <row r="532" s="448" customFormat="1" ht="14" customHeight="1" spans="1:43">
      <c r="A532" s="500"/>
      <c r="B532" s="470"/>
      <c r="C532" s="471" t="s">
        <v>603</v>
      </c>
      <c r="D532" s="474">
        <f t="shared" ref="D532:AQ532" si="440">SUM(D533:D535)</f>
        <v>0</v>
      </c>
      <c r="E532" s="474">
        <f t="shared" si="440"/>
        <v>0</v>
      </c>
      <c r="F532" s="474">
        <f t="shared" si="440"/>
        <v>0</v>
      </c>
      <c r="G532" s="474">
        <f t="shared" si="440"/>
        <v>0</v>
      </c>
      <c r="H532" s="474">
        <f t="shared" si="440"/>
        <v>0</v>
      </c>
      <c r="I532" s="474">
        <f t="shared" si="440"/>
        <v>0</v>
      </c>
      <c r="J532" s="474">
        <f t="shared" si="440"/>
        <v>0</v>
      </c>
      <c r="K532" s="474">
        <f t="shared" si="440"/>
        <v>0</v>
      </c>
      <c r="L532" s="474">
        <f t="shared" si="440"/>
        <v>0</v>
      </c>
      <c r="M532" s="474">
        <f t="shared" si="440"/>
        <v>0</v>
      </c>
      <c r="N532" s="474">
        <f t="shared" si="440"/>
        <v>0</v>
      </c>
      <c r="O532" s="474">
        <f t="shared" si="440"/>
        <v>0</v>
      </c>
      <c r="P532" s="474">
        <f t="shared" si="440"/>
        <v>0</v>
      </c>
      <c r="Q532" s="474">
        <f t="shared" si="440"/>
        <v>0</v>
      </c>
      <c r="R532" s="474">
        <f t="shared" si="440"/>
        <v>0</v>
      </c>
      <c r="S532" s="474">
        <f t="shared" si="440"/>
        <v>0</v>
      </c>
      <c r="T532" s="474">
        <f t="shared" si="440"/>
        <v>0</v>
      </c>
      <c r="U532" s="474">
        <f t="shared" si="440"/>
        <v>0</v>
      </c>
      <c r="V532" s="474">
        <f t="shared" si="440"/>
        <v>0</v>
      </c>
      <c r="W532" s="474">
        <f t="shared" si="440"/>
        <v>0</v>
      </c>
      <c r="X532" s="474">
        <f t="shared" si="440"/>
        <v>0</v>
      </c>
      <c r="Y532" s="474">
        <f t="shared" si="440"/>
        <v>0</v>
      </c>
      <c r="Z532" s="474">
        <f t="shared" si="440"/>
        <v>0</v>
      </c>
      <c r="AA532" s="474">
        <f t="shared" si="440"/>
        <v>0</v>
      </c>
      <c r="AB532" s="474">
        <f t="shared" si="440"/>
        <v>0</v>
      </c>
      <c r="AC532" s="474">
        <f t="shared" si="440"/>
        <v>0</v>
      </c>
      <c r="AD532" s="474">
        <f t="shared" si="440"/>
        <v>0</v>
      </c>
      <c r="AE532" s="474">
        <f t="shared" si="440"/>
        <v>0</v>
      </c>
      <c r="AF532" s="474">
        <f t="shared" si="440"/>
        <v>0</v>
      </c>
      <c r="AG532" s="474">
        <f t="shared" si="440"/>
        <v>0</v>
      </c>
      <c r="AH532" s="474">
        <f t="shared" si="440"/>
        <v>0</v>
      </c>
      <c r="AI532" s="474">
        <f t="shared" si="440"/>
        <v>0</v>
      </c>
      <c r="AJ532" s="474">
        <f t="shared" si="440"/>
        <v>0</v>
      </c>
      <c r="AK532" s="474">
        <f t="shared" si="440"/>
        <v>0</v>
      </c>
      <c r="AL532" s="474">
        <f t="shared" si="440"/>
        <v>0</v>
      </c>
      <c r="AM532" s="498">
        <f t="shared" si="440"/>
        <v>0</v>
      </c>
      <c r="AN532" s="474">
        <f t="shared" si="440"/>
        <v>0</v>
      </c>
      <c r="AO532" s="474">
        <f t="shared" si="440"/>
        <v>0</v>
      </c>
      <c r="AP532" s="474">
        <f t="shared" si="440"/>
        <v>1</v>
      </c>
      <c r="AQ532" s="474">
        <f t="shared" si="440"/>
        <v>1</v>
      </c>
    </row>
    <row r="533" s="448" customFormat="1" ht="14" customHeight="1" spans="1:43">
      <c r="A533" s="500"/>
      <c r="B533" s="470"/>
      <c r="C533" s="471" t="s">
        <v>604</v>
      </c>
      <c r="D533" s="474"/>
      <c r="E533" s="475">
        <f t="shared" ref="E533:E535" si="441">R533+U533+V533+AJ533+AL533</f>
        <v>0</v>
      </c>
      <c r="F533" s="476"/>
      <c r="G533" s="476"/>
      <c r="H533" s="476"/>
      <c r="I533" s="476"/>
      <c r="J533" s="476"/>
      <c r="K533" s="476"/>
      <c r="L533" s="476"/>
      <c r="M533" s="476"/>
      <c r="N533" s="476"/>
      <c r="O533" s="476"/>
      <c r="P533" s="476"/>
      <c r="Q533" s="476"/>
      <c r="R533" s="458">
        <f t="shared" ref="R533:R535" si="442">SUM(F533:Q533)</f>
        <v>0</v>
      </c>
      <c r="S533" s="476"/>
      <c r="T533" s="476"/>
      <c r="U533" s="458">
        <f t="shared" ref="U533:U535" si="443">SUM(S533:T533)</f>
        <v>0</v>
      </c>
      <c r="V533" s="476"/>
      <c r="W533" s="476"/>
      <c r="X533" s="476"/>
      <c r="Y533" s="476"/>
      <c r="Z533" s="476"/>
      <c r="AA533" s="476"/>
      <c r="AB533" s="476"/>
      <c r="AC533" s="476"/>
      <c r="AD533" s="476"/>
      <c r="AE533" s="476"/>
      <c r="AF533" s="476"/>
      <c r="AG533" s="476"/>
      <c r="AH533" s="476"/>
      <c r="AI533" s="476"/>
      <c r="AJ533" s="458">
        <f t="shared" ref="AJ533:AJ535" si="444">SUM(W533:AI533)</f>
        <v>0</v>
      </c>
      <c r="AK533" s="476"/>
      <c r="AL533" s="476"/>
      <c r="AM533" s="499">
        <f t="shared" ref="AM533:AM535" si="445">R533+U533+V533+AJ533+AL533</f>
        <v>0</v>
      </c>
      <c r="AN533" s="470"/>
      <c r="AO533" s="470"/>
      <c r="AP533" s="470"/>
      <c r="AQ533" s="72">
        <f t="shared" ref="AQ533:AQ535" si="446">AM533+AN533+AO533+AP533</f>
        <v>0</v>
      </c>
    </row>
    <row r="534" s="448" customFormat="1" ht="14" customHeight="1" spans="1:43">
      <c r="A534" s="500"/>
      <c r="B534" s="470"/>
      <c r="C534" s="471" t="s">
        <v>605</v>
      </c>
      <c r="D534" s="474"/>
      <c r="E534" s="475">
        <f t="shared" si="441"/>
        <v>0</v>
      </c>
      <c r="F534" s="476"/>
      <c r="G534" s="476"/>
      <c r="H534" s="476"/>
      <c r="I534" s="476"/>
      <c r="J534" s="476"/>
      <c r="K534" s="476"/>
      <c r="L534" s="476"/>
      <c r="M534" s="476"/>
      <c r="N534" s="476"/>
      <c r="O534" s="476"/>
      <c r="P534" s="476"/>
      <c r="Q534" s="476"/>
      <c r="R534" s="458">
        <f t="shared" si="442"/>
        <v>0</v>
      </c>
      <c r="S534" s="476"/>
      <c r="T534" s="476"/>
      <c r="U534" s="458">
        <f t="shared" si="443"/>
        <v>0</v>
      </c>
      <c r="V534" s="476"/>
      <c r="W534" s="476"/>
      <c r="X534" s="476"/>
      <c r="Y534" s="476"/>
      <c r="Z534" s="476"/>
      <c r="AA534" s="476"/>
      <c r="AB534" s="476"/>
      <c r="AC534" s="476"/>
      <c r="AD534" s="476"/>
      <c r="AE534" s="476"/>
      <c r="AF534" s="476"/>
      <c r="AG534" s="476"/>
      <c r="AH534" s="476"/>
      <c r="AI534" s="476"/>
      <c r="AJ534" s="458">
        <f t="shared" si="444"/>
        <v>0</v>
      </c>
      <c r="AK534" s="476"/>
      <c r="AL534" s="476"/>
      <c r="AM534" s="499">
        <f t="shared" si="445"/>
        <v>0</v>
      </c>
      <c r="AN534" s="470"/>
      <c r="AO534" s="470"/>
      <c r="AP534" s="470"/>
      <c r="AQ534" s="72">
        <f t="shared" si="446"/>
        <v>0</v>
      </c>
    </row>
    <row r="535" s="448" customFormat="1" ht="14" customHeight="1" spans="1:43">
      <c r="A535" s="500"/>
      <c r="B535" s="470"/>
      <c r="C535" s="471" t="s">
        <v>606</v>
      </c>
      <c r="D535" s="474"/>
      <c r="E535" s="475">
        <f t="shared" si="441"/>
        <v>0</v>
      </c>
      <c r="F535" s="476"/>
      <c r="G535" s="476"/>
      <c r="H535" s="476"/>
      <c r="I535" s="476"/>
      <c r="J535" s="476"/>
      <c r="K535" s="476"/>
      <c r="L535" s="476"/>
      <c r="M535" s="476"/>
      <c r="N535" s="476"/>
      <c r="O535" s="476"/>
      <c r="P535" s="476"/>
      <c r="Q535" s="476"/>
      <c r="R535" s="458">
        <f t="shared" si="442"/>
        <v>0</v>
      </c>
      <c r="S535" s="476"/>
      <c r="T535" s="476"/>
      <c r="U535" s="458">
        <f t="shared" si="443"/>
        <v>0</v>
      </c>
      <c r="V535" s="476"/>
      <c r="W535" s="476"/>
      <c r="X535" s="476"/>
      <c r="Y535" s="476"/>
      <c r="Z535" s="476"/>
      <c r="AA535" s="476"/>
      <c r="AB535" s="476"/>
      <c r="AC535" s="476"/>
      <c r="AD535" s="476"/>
      <c r="AE535" s="476"/>
      <c r="AF535" s="476"/>
      <c r="AG535" s="476"/>
      <c r="AH535" s="476"/>
      <c r="AI535" s="476"/>
      <c r="AJ535" s="458">
        <f t="shared" si="444"/>
        <v>0</v>
      </c>
      <c r="AK535" s="476"/>
      <c r="AL535" s="476"/>
      <c r="AM535" s="499">
        <f t="shared" si="445"/>
        <v>0</v>
      </c>
      <c r="AN535" s="470"/>
      <c r="AO535" s="470"/>
      <c r="AP535" s="470">
        <v>1</v>
      </c>
      <c r="AQ535" s="72">
        <f t="shared" si="446"/>
        <v>1</v>
      </c>
    </row>
    <row r="536" s="448" customFormat="1" ht="14" customHeight="1" spans="1:43">
      <c r="A536" s="500"/>
      <c r="B536" s="470"/>
      <c r="C536" s="471" t="s">
        <v>607</v>
      </c>
      <c r="D536" s="474">
        <f t="shared" ref="D536:AQ536" si="447">SUM(D537:D545)</f>
        <v>0</v>
      </c>
      <c r="E536" s="474">
        <f t="shared" si="447"/>
        <v>4683.45</v>
      </c>
      <c r="F536" s="474">
        <f t="shared" si="447"/>
        <v>0</v>
      </c>
      <c r="G536" s="474">
        <f t="shared" si="447"/>
        <v>0</v>
      </c>
      <c r="H536" s="474">
        <f t="shared" si="447"/>
        <v>0</v>
      </c>
      <c r="I536" s="474">
        <f t="shared" si="447"/>
        <v>0</v>
      </c>
      <c r="J536" s="474">
        <f t="shared" si="447"/>
        <v>0</v>
      </c>
      <c r="K536" s="474">
        <f t="shared" si="447"/>
        <v>0</v>
      </c>
      <c r="L536" s="474">
        <f t="shared" si="447"/>
        <v>0</v>
      </c>
      <c r="M536" s="474">
        <f t="shared" si="447"/>
        <v>0</v>
      </c>
      <c r="N536" s="474">
        <f t="shared" si="447"/>
        <v>0</v>
      </c>
      <c r="O536" s="474">
        <f t="shared" si="447"/>
        <v>0</v>
      </c>
      <c r="P536" s="474">
        <f t="shared" si="447"/>
        <v>0</v>
      </c>
      <c r="Q536" s="474">
        <f t="shared" si="447"/>
        <v>0</v>
      </c>
      <c r="R536" s="474">
        <f t="shared" si="447"/>
        <v>0</v>
      </c>
      <c r="S536" s="474">
        <f t="shared" si="447"/>
        <v>0</v>
      </c>
      <c r="T536" s="474">
        <f t="shared" si="447"/>
        <v>0</v>
      </c>
      <c r="U536" s="474">
        <f t="shared" si="447"/>
        <v>0</v>
      </c>
      <c r="V536" s="474">
        <f t="shared" si="447"/>
        <v>0</v>
      </c>
      <c r="W536" s="474">
        <f t="shared" si="447"/>
        <v>0</v>
      </c>
      <c r="X536" s="474">
        <f t="shared" si="447"/>
        <v>0</v>
      </c>
      <c r="Y536" s="474">
        <f t="shared" si="447"/>
        <v>6</v>
      </c>
      <c r="Z536" s="474">
        <f t="shared" si="447"/>
        <v>4677.45</v>
      </c>
      <c r="AA536" s="474">
        <f t="shared" si="447"/>
        <v>0</v>
      </c>
      <c r="AB536" s="474">
        <f t="shared" si="447"/>
        <v>0</v>
      </c>
      <c r="AC536" s="474">
        <f t="shared" si="447"/>
        <v>0</v>
      </c>
      <c r="AD536" s="474">
        <f t="shared" si="447"/>
        <v>0</v>
      </c>
      <c r="AE536" s="474">
        <f t="shared" si="447"/>
        <v>0</v>
      </c>
      <c r="AF536" s="474">
        <f t="shared" si="447"/>
        <v>0</v>
      </c>
      <c r="AG536" s="474">
        <f t="shared" si="447"/>
        <v>0</v>
      </c>
      <c r="AH536" s="474">
        <f t="shared" si="447"/>
        <v>0</v>
      </c>
      <c r="AI536" s="474">
        <f t="shared" si="447"/>
        <v>0</v>
      </c>
      <c r="AJ536" s="474">
        <f t="shared" si="447"/>
        <v>4683.45</v>
      </c>
      <c r="AK536" s="474">
        <f t="shared" si="447"/>
        <v>0</v>
      </c>
      <c r="AL536" s="474">
        <f t="shared" si="447"/>
        <v>0</v>
      </c>
      <c r="AM536" s="498">
        <f t="shared" si="447"/>
        <v>4683.45</v>
      </c>
      <c r="AN536" s="474">
        <f t="shared" si="447"/>
        <v>2099</v>
      </c>
      <c r="AO536" s="474">
        <f t="shared" si="447"/>
        <v>0</v>
      </c>
      <c r="AP536" s="474">
        <f t="shared" si="447"/>
        <v>4</v>
      </c>
      <c r="AQ536" s="474">
        <f t="shared" si="447"/>
        <v>6786.45</v>
      </c>
    </row>
    <row r="537" s="448" customFormat="1" ht="14" customHeight="1" spans="1:43">
      <c r="A537" s="500"/>
      <c r="B537" s="470"/>
      <c r="C537" s="471" t="s">
        <v>608</v>
      </c>
      <c r="D537" s="474"/>
      <c r="E537" s="475">
        <f t="shared" ref="E537:E545" si="448">R537+U537+V537+AJ537+AL537</f>
        <v>0</v>
      </c>
      <c r="F537" s="476"/>
      <c r="G537" s="476"/>
      <c r="H537" s="476"/>
      <c r="I537" s="476"/>
      <c r="J537" s="476"/>
      <c r="K537" s="476"/>
      <c r="L537" s="476"/>
      <c r="M537" s="476"/>
      <c r="N537" s="476"/>
      <c r="O537" s="476"/>
      <c r="P537" s="476"/>
      <c r="Q537" s="476"/>
      <c r="R537" s="458">
        <f t="shared" ref="R537:R545" si="449">SUM(F537:Q537)</f>
        <v>0</v>
      </c>
      <c r="S537" s="476"/>
      <c r="T537" s="476"/>
      <c r="U537" s="458">
        <f t="shared" ref="U537:U545" si="450">SUM(S537:T537)</f>
        <v>0</v>
      </c>
      <c r="V537" s="476"/>
      <c r="W537" s="476"/>
      <c r="X537" s="476"/>
      <c r="Y537" s="476"/>
      <c r="Z537" s="476"/>
      <c r="AA537" s="476"/>
      <c r="AB537" s="476"/>
      <c r="AC537" s="476"/>
      <c r="AD537" s="476"/>
      <c r="AE537" s="476"/>
      <c r="AF537" s="476"/>
      <c r="AG537" s="476"/>
      <c r="AH537" s="476"/>
      <c r="AI537" s="476"/>
      <c r="AJ537" s="458">
        <f t="shared" ref="AJ537:AJ545" si="451">SUM(W537:AI537)</f>
        <v>0</v>
      </c>
      <c r="AK537" s="476"/>
      <c r="AL537" s="476"/>
      <c r="AM537" s="499">
        <f t="shared" ref="AM537:AM545" si="452">R537+U537+V537+AJ537+AL537</f>
        <v>0</v>
      </c>
      <c r="AN537" s="470"/>
      <c r="AO537" s="470"/>
      <c r="AP537" s="470"/>
      <c r="AQ537" s="72">
        <f t="shared" ref="AQ537:AQ545" si="453">AM537+AN537+AO537+AP537</f>
        <v>0</v>
      </c>
    </row>
    <row r="538" s="448" customFormat="1" ht="14" customHeight="1" spans="1:43">
      <c r="A538" s="500"/>
      <c r="B538" s="470"/>
      <c r="C538" s="471" t="s">
        <v>609</v>
      </c>
      <c r="D538" s="474"/>
      <c r="E538" s="475">
        <f t="shared" si="448"/>
        <v>6</v>
      </c>
      <c r="F538" s="476"/>
      <c r="G538" s="476"/>
      <c r="H538" s="476"/>
      <c r="I538" s="476"/>
      <c r="J538" s="476"/>
      <c r="K538" s="476"/>
      <c r="L538" s="476"/>
      <c r="M538" s="476"/>
      <c r="N538" s="476"/>
      <c r="O538" s="476"/>
      <c r="P538" s="476"/>
      <c r="Q538" s="476"/>
      <c r="R538" s="458">
        <f t="shared" si="449"/>
        <v>0</v>
      </c>
      <c r="S538" s="476"/>
      <c r="T538" s="476"/>
      <c r="U538" s="458">
        <f t="shared" si="450"/>
        <v>0</v>
      </c>
      <c r="V538" s="476"/>
      <c r="W538" s="476"/>
      <c r="X538" s="476"/>
      <c r="Y538" s="476">
        <v>6</v>
      </c>
      <c r="Z538" s="476"/>
      <c r="AA538" s="476"/>
      <c r="AB538" s="476"/>
      <c r="AC538" s="476"/>
      <c r="AD538" s="476"/>
      <c r="AE538" s="476"/>
      <c r="AF538" s="476"/>
      <c r="AG538" s="476"/>
      <c r="AH538" s="476"/>
      <c r="AI538" s="476"/>
      <c r="AJ538" s="458">
        <f t="shared" si="451"/>
        <v>6</v>
      </c>
      <c r="AK538" s="476"/>
      <c r="AL538" s="476"/>
      <c r="AM538" s="499">
        <f t="shared" si="452"/>
        <v>6</v>
      </c>
      <c r="AN538" s="470"/>
      <c r="AO538" s="470"/>
      <c r="AP538" s="470"/>
      <c r="AQ538" s="72">
        <f t="shared" si="453"/>
        <v>6</v>
      </c>
    </row>
    <row r="539" s="448" customFormat="1" ht="14" customHeight="1" spans="1:43">
      <c r="A539" s="500"/>
      <c r="B539" s="470"/>
      <c r="C539" s="471" t="s">
        <v>610</v>
      </c>
      <c r="D539" s="474"/>
      <c r="E539" s="475">
        <f t="shared" si="448"/>
        <v>0</v>
      </c>
      <c r="F539" s="476"/>
      <c r="G539" s="476"/>
      <c r="H539" s="476"/>
      <c r="I539" s="476"/>
      <c r="J539" s="476"/>
      <c r="K539" s="476"/>
      <c r="L539" s="476"/>
      <c r="M539" s="476"/>
      <c r="N539" s="476"/>
      <c r="O539" s="476"/>
      <c r="P539" s="476"/>
      <c r="Q539" s="476"/>
      <c r="R539" s="458">
        <f t="shared" si="449"/>
        <v>0</v>
      </c>
      <c r="S539" s="476"/>
      <c r="T539" s="476"/>
      <c r="U539" s="458">
        <f t="shared" si="450"/>
        <v>0</v>
      </c>
      <c r="V539" s="476"/>
      <c r="W539" s="476"/>
      <c r="X539" s="476"/>
      <c r="Y539" s="476"/>
      <c r="Z539" s="476"/>
      <c r="AA539" s="476"/>
      <c r="AB539" s="476"/>
      <c r="AC539" s="476"/>
      <c r="AD539" s="476"/>
      <c r="AE539" s="476"/>
      <c r="AF539" s="476"/>
      <c r="AG539" s="476"/>
      <c r="AH539" s="476"/>
      <c r="AI539" s="476"/>
      <c r="AJ539" s="458">
        <f t="shared" si="451"/>
        <v>0</v>
      </c>
      <c r="AK539" s="476"/>
      <c r="AL539" s="476"/>
      <c r="AM539" s="499">
        <f t="shared" si="452"/>
        <v>0</v>
      </c>
      <c r="AN539" s="470"/>
      <c r="AO539" s="470"/>
      <c r="AP539" s="470"/>
      <c r="AQ539" s="72">
        <f t="shared" si="453"/>
        <v>0</v>
      </c>
    </row>
    <row r="540" s="448" customFormat="1" ht="14" customHeight="1" spans="1:43">
      <c r="A540" s="500"/>
      <c r="B540" s="470"/>
      <c r="C540" s="471" t="s">
        <v>611</v>
      </c>
      <c r="D540" s="474"/>
      <c r="E540" s="475">
        <f t="shared" si="448"/>
        <v>4555.05</v>
      </c>
      <c r="F540" s="476"/>
      <c r="G540" s="476"/>
      <c r="H540" s="476"/>
      <c r="I540" s="476"/>
      <c r="J540" s="476"/>
      <c r="K540" s="476"/>
      <c r="L540" s="476"/>
      <c r="M540" s="476"/>
      <c r="N540" s="476"/>
      <c r="O540" s="476"/>
      <c r="P540" s="476"/>
      <c r="Q540" s="476"/>
      <c r="R540" s="458">
        <f t="shared" si="449"/>
        <v>0</v>
      </c>
      <c r="S540" s="476"/>
      <c r="T540" s="476"/>
      <c r="U540" s="458">
        <f t="shared" si="450"/>
        <v>0</v>
      </c>
      <c r="V540" s="476"/>
      <c r="W540" s="476"/>
      <c r="X540" s="476"/>
      <c r="Y540" s="476"/>
      <c r="Z540" s="476">
        <v>4555.05</v>
      </c>
      <c r="AA540" s="476"/>
      <c r="AB540" s="476"/>
      <c r="AC540" s="476"/>
      <c r="AD540" s="476"/>
      <c r="AE540" s="476"/>
      <c r="AF540" s="476"/>
      <c r="AG540" s="476"/>
      <c r="AH540" s="476"/>
      <c r="AI540" s="476"/>
      <c r="AJ540" s="458">
        <f t="shared" si="451"/>
        <v>4555.05</v>
      </c>
      <c r="AK540" s="476"/>
      <c r="AL540" s="476"/>
      <c r="AM540" s="499">
        <f t="shared" si="452"/>
        <v>4555.05</v>
      </c>
      <c r="AN540" s="470"/>
      <c r="AO540" s="470"/>
      <c r="AP540" s="470"/>
      <c r="AQ540" s="72">
        <f t="shared" si="453"/>
        <v>4555.05</v>
      </c>
    </row>
    <row r="541" s="448" customFormat="1" ht="14" customHeight="1" spans="1:43">
      <c r="A541" s="500"/>
      <c r="B541" s="470"/>
      <c r="C541" s="471" t="s">
        <v>612</v>
      </c>
      <c r="D541" s="474"/>
      <c r="E541" s="475">
        <f t="shared" si="448"/>
        <v>0</v>
      </c>
      <c r="F541" s="476"/>
      <c r="G541" s="476"/>
      <c r="H541" s="476"/>
      <c r="I541" s="476"/>
      <c r="J541" s="476"/>
      <c r="K541" s="476"/>
      <c r="L541" s="476"/>
      <c r="M541" s="476"/>
      <c r="N541" s="476"/>
      <c r="O541" s="476"/>
      <c r="P541" s="476"/>
      <c r="Q541" s="476"/>
      <c r="R541" s="458">
        <f t="shared" si="449"/>
        <v>0</v>
      </c>
      <c r="S541" s="476"/>
      <c r="T541" s="476"/>
      <c r="U541" s="458">
        <f t="shared" si="450"/>
        <v>0</v>
      </c>
      <c r="V541" s="476"/>
      <c r="W541" s="476"/>
      <c r="X541" s="476"/>
      <c r="Y541" s="476"/>
      <c r="Z541" s="476"/>
      <c r="AA541" s="476"/>
      <c r="AB541" s="476"/>
      <c r="AC541" s="476"/>
      <c r="AD541" s="476"/>
      <c r="AE541" s="476"/>
      <c r="AF541" s="476"/>
      <c r="AG541" s="476"/>
      <c r="AH541" s="476"/>
      <c r="AI541" s="476"/>
      <c r="AJ541" s="458">
        <f t="shared" si="451"/>
        <v>0</v>
      </c>
      <c r="AK541" s="476"/>
      <c r="AL541" s="476"/>
      <c r="AM541" s="499">
        <f t="shared" si="452"/>
        <v>0</v>
      </c>
      <c r="AN541" s="470"/>
      <c r="AO541" s="470"/>
      <c r="AP541" s="470"/>
      <c r="AQ541" s="72">
        <f t="shared" si="453"/>
        <v>0</v>
      </c>
    </row>
    <row r="542" s="448" customFormat="1" ht="14" customHeight="1" spans="1:43">
      <c r="A542" s="500"/>
      <c r="B542" s="470"/>
      <c r="C542" s="471" t="s">
        <v>613</v>
      </c>
      <c r="D542" s="474"/>
      <c r="E542" s="475">
        <f t="shared" si="448"/>
        <v>0</v>
      </c>
      <c r="F542" s="476"/>
      <c r="G542" s="476"/>
      <c r="H542" s="476"/>
      <c r="I542" s="476"/>
      <c r="J542" s="476"/>
      <c r="K542" s="476"/>
      <c r="L542" s="476"/>
      <c r="M542" s="476"/>
      <c r="N542" s="476"/>
      <c r="O542" s="476"/>
      <c r="P542" s="476"/>
      <c r="Q542" s="476"/>
      <c r="R542" s="458">
        <f t="shared" si="449"/>
        <v>0</v>
      </c>
      <c r="S542" s="476"/>
      <c r="T542" s="476"/>
      <c r="U542" s="458">
        <f t="shared" si="450"/>
        <v>0</v>
      </c>
      <c r="V542" s="476"/>
      <c r="W542" s="476"/>
      <c r="X542" s="476"/>
      <c r="Y542" s="476"/>
      <c r="Z542" s="476"/>
      <c r="AA542" s="476"/>
      <c r="AB542" s="476"/>
      <c r="AC542" s="476"/>
      <c r="AD542" s="476"/>
      <c r="AE542" s="476"/>
      <c r="AF542" s="476"/>
      <c r="AG542" s="476"/>
      <c r="AH542" s="476"/>
      <c r="AI542" s="476"/>
      <c r="AJ542" s="458">
        <f t="shared" si="451"/>
        <v>0</v>
      </c>
      <c r="AK542" s="476"/>
      <c r="AL542" s="476"/>
      <c r="AM542" s="499">
        <f t="shared" si="452"/>
        <v>0</v>
      </c>
      <c r="AN542" s="470"/>
      <c r="AO542" s="470"/>
      <c r="AP542" s="470"/>
      <c r="AQ542" s="72">
        <f t="shared" si="453"/>
        <v>0</v>
      </c>
    </row>
    <row r="543" s="448" customFormat="1" ht="14" customHeight="1" spans="1:43">
      <c r="A543" s="500"/>
      <c r="B543" s="470"/>
      <c r="C543" s="471" t="s">
        <v>614</v>
      </c>
      <c r="D543" s="474"/>
      <c r="E543" s="475">
        <f t="shared" si="448"/>
        <v>0</v>
      </c>
      <c r="F543" s="476"/>
      <c r="G543" s="476"/>
      <c r="H543" s="476"/>
      <c r="I543" s="476"/>
      <c r="J543" s="476"/>
      <c r="K543" s="476"/>
      <c r="L543" s="476"/>
      <c r="M543" s="476"/>
      <c r="N543" s="476"/>
      <c r="O543" s="476"/>
      <c r="P543" s="476"/>
      <c r="Q543" s="476"/>
      <c r="R543" s="458">
        <f t="shared" si="449"/>
        <v>0</v>
      </c>
      <c r="S543" s="476"/>
      <c r="T543" s="476"/>
      <c r="U543" s="458">
        <f t="shared" si="450"/>
        <v>0</v>
      </c>
      <c r="V543" s="476"/>
      <c r="W543" s="476"/>
      <c r="X543" s="476"/>
      <c r="Y543" s="476"/>
      <c r="Z543" s="476"/>
      <c r="AA543" s="476"/>
      <c r="AB543" s="476"/>
      <c r="AC543" s="476"/>
      <c r="AD543" s="476"/>
      <c r="AE543" s="476"/>
      <c r="AF543" s="476"/>
      <c r="AG543" s="476"/>
      <c r="AH543" s="476"/>
      <c r="AI543" s="476"/>
      <c r="AJ543" s="458">
        <f t="shared" si="451"/>
        <v>0</v>
      </c>
      <c r="AK543" s="476"/>
      <c r="AL543" s="476"/>
      <c r="AM543" s="499">
        <f t="shared" si="452"/>
        <v>0</v>
      </c>
      <c r="AN543" s="470"/>
      <c r="AO543" s="470"/>
      <c r="AP543" s="470"/>
      <c r="AQ543" s="72">
        <f t="shared" si="453"/>
        <v>0</v>
      </c>
    </row>
    <row r="544" s="448" customFormat="1" ht="14" customHeight="1" spans="1:43">
      <c r="A544" s="500"/>
      <c r="B544" s="470"/>
      <c r="C544" s="471" t="s">
        <v>615</v>
      </c>
      <c r="D544" s="474"/>
      <c r="E544" s="475">
        <f t="shared" si="448"/>
        <v>0</v>
      </c>
      <c r="F544" s="476"/>
      <c r="G544" s="476"/>
      <c r="H544" s="476"/>
      <c r="I544" s="476"/>
      <c r="J544" s="476"/>
      <c r="K544" s="476"/>
      <c r="L544" s="476"/>
      <c r="M544" s="476"/>
      <c r="N544" s="476"/>
      <c r="O544" s="476"/>
      <c r="P544" s="476"/>
      <c r="Q544" s="476"/>
      <c r="R544" s="458">
        <f t="shared" si="449"/>
        <v>0</v>
      </c>
      <c r="S544" s="476"/>
      <c r="T544" s="476"/>
      <c r="U544" s="458">
        <f t="shared" si="450"/>
        <v>0</v>
      </c>
      <c r="V544" s="476"/>
      <c r="W544" s="476"/>
      <c r="X544" s="476"/>
      <c r="Y544" s="476"/>
      <c r="Z544" s="476"/>
      <c r="AA544" s="476"/>
      <c r="AB544" s="476"/>
      <c r="AC544" s="476"/>
      <c r="AD544" s="476"/>
      <c r="AE544" s="476"/>
      <c r="AF544" s="476"/>
      <c r="AG544" s="476"/>
      <c r="AH544" s="476"/>
      <c r="AI544" s="476"/>
      <c r="AJ544" s="458">
        <f t="shared" si="451"/>
        <v>0</v>
      </c>
      <c r="AK544" s="476"/>
      <c r="AL544" s="476"/>
      <c r="AM544" s="499">
        <f t="shared" si="452"/>
        <v>0</v>
      </c>
      <c r="AN544" s="470"/>
      <c r="AO544" s="470"/>
      <c r="AP544" s="470"/>
      <c r="AQ544" s="72">
        <f t="shared" si="453"/>
        <v>0</v>
      </c>
    </row>
    <row r="545" s="448" customFormat="1" ht="14" customHeight="1" spans="1:43">
      <c r="A545" s="500"/>
      <c r="B545" s="470"/>
      <c r="C545" s="471" t="s">
        <v>616</v>
      </c>
      <c r="D545" s="474"/>
      <c r="E545" s="475">
        <f t="shared" si="448"/>
        <v>122.4</v>
      </c>
      <c r="F545" s="476"/>
      <c r="G545" s="476"/>
      <c r="H545" s="476"/>
      <c r="I545" s="476"/>
      <c r="J545" s="476"/>
      <c r="K545" s="476"/>
      <c r="L545" s="476"/>
      <c r="M545" s="476"/>
      <c r="N545" s="476"/>
      <c r="O545" s="476"/>
      <c r="P545" s="476"/>
      <c r="Q545" s="476"/>
      <c r="R545" s="458">
        <f t="shared" si="449"/>
        <v>0</v>
      </c>
      <c r="S545" s="476"/>
      <c r="T545" s="476"/>
      <c r="U545" s="458">
        <f t="shared" si="450"/>
        <v>0</v>
      </c>
      <c r="V545" s="476"/>
      <c r="W545" s="476"/>
      <c r="X545" s="476"/>
      <c r="Y545" s="476"/>
      <c r="Z545" s="476">
        <v>122.4</v>
      </c>
      <c r="AA545" s="476"/>
      <c r="AB545" s="476"/>
      <c r="AC545" s="476"/>
      <c r="AD545" s="476"/>
      <c r="AE545" s="476"/>
      <c r="AF545" s="476"/>
      <c r="AG545" s="476"/>
      <c r="AH545" s="476"/>
      <c r="AI545" s="476"/>
      <c r="AJ545" s="458">
        <f t="shared" si="451"/>
        <v>122.4</v>
      </c>
      <c r="AK545" s="476"/>
      <c r="AL545" s="476"/>
      <c r="AM545" s="499">
        <f t="shared" si="452"/>
        <v>122.4</v>
      </c>
      <c r="AN545" s="470">
        <v>2099</v>
      </c>
      <c r="AO545" s="470"/>
      <c r="AP545" s="470">
        <v>4</v>
      </c>
      <c r="AQ545" s="72">
        <f t="shared" si="453"/>
        <v>2225.4</v>
      </c>
    </row>
    <row r="546" s="448" customFormat="1" ht="14" customHeight="1" spans="1:43">
      <c r="A546" s="500"/>
      <c r="B546" s="470"/>
      <c r="C546" s="471" t="s">
        <v>617</v>
      </c>
      <c r="D546" s="474">
        <f t="shared" ref="D546:AQ546" si="454">SUM(D547:D553)</f>
        <v>0</v>
      </c>
      <c r="E546" s="474">
        <f t="shared" si="454"/>
        <v>697.46</v>
      </c>
      <c r="F546" s="474">
        <f t="shared" si="454"/>
        <v>27.92</v>
      </c>
      <c r="G546" s="474">
        <f t="shared" si="454"/>
        <v>0</v>
      </c>
      <c r="H546" s="474">
        <f t="shared" si="454"/>
        <v>0</v>
      </c>
      <c r="I546" s="474">
        <f t="shared" si="454"/>
        <v>0</v>
      </c>
      <c r="J546" s="474">
        <f t="shared" si="454"/>
        <v>1.61</v>
      </c>
      <c r="K546" s="474">
        <f t="shared" si="454"/>
        <v>0.13</v>
      </c>
      <c r="L546" s="474">
        <f t="shared" si="454"/>
        <v>0.11</v>
      </c>
      <c r="M546" s="474">
        <f t="shared" si="454"/>
        <v>0</v>
      </c>
      <c r="N546" s="474">
        <f t="shared" si="454"/>
        <v>0</v>
      </c>
      <c r="O546" s="474">
        <f t="shared" si="454"/>
        <v>120</v>
      </c>
      <c r="P546" s="474">
        <f t="shared" si="454"/>
        <v>0</v>
      </c>
      <c r="Q546" s="474">
        <f t="shared" si="454"/>
        <v>0</v>
      </c>
      <c r="R546" s="474">
        <f t="shared" si="454"/>
        <v>149.77</v>
      </c>
      <c r="S546" s="474">
        <f t="shared" si="454"/>
        <v>22.7</v>
      </c>
      <c r="T546" s="474">
        <f t="shared" si="454"/>
        <v>1</v>
      </c>
      <c r="U546" s="474">
        <f t="shared" si="454"/>
        <v>23.7</v>
      </c>
      <c r="V546" s="474">
        <f t="shared" si="454"/>
        <v>0</v>
      </c>
      <c r="W546" s="474">
        <f t="shared" si="454"/>
        <v>17.1</v>
      </c>
      <c r="X546" s="474">
        <f t="shared" si="454"/>
        <v>0</v>
      </c>
      <c r="Y546" s="474">
        <f t="shared" si="454"/>
        <v>0</v>
      </c>
      <c r="Z546" s="474">
        <f t="shared" si="454"/>
        <v>323.27</v>
      </c>
      <c r="AA546" s="474">
        <f t="shared" si="454"/>
        <v>0</v>
      </c>
      <c r="AB546" s="474">
        <f t="shared" si="454"/>
        <v>0</v>
      </c>
      <c r="AC546" s="474">
        <f t="shared" si="454"/>
        <v>0</v>
      </c>
      <c r="AD546" s="474">
        <f t="shared" si="454"/>
        <v>148.62</v>
      </c>
      <c r="AE546" s="474">
        <f t="shared" si="454"/>
        <v>0</v>
      </c>
      <c r="AF546" s="474">
        <f t="shared" si="454"/>
        <v>35</v>
      </c>
      <c r="AG546" s="474">
        <f t="shared" si="454"/>
        <v>0</v>
      </c>
      <c r="AH546" s="474">
        <f t="shared" si="454"/>
        <v>0</v>
      </c>
      <c r="AI546" s="474">
        <f t="shared" si="454"/>
        <v>0</v>
      </c>
      <c r="AJ546" s="474">
        <f t="shared" si="454"/>
        <v>523.99</v>
      </c>
      <c r="AK546" s="474">
        <f t="shared" si="454"/>
        <v>0</v>
      </c>
      <c r="AL546" s="474">
        <f t="shared" si="454"/>
        <v>0</v>
      </c>
      <c r="AM546" s="498">
        <f t="shared" si="454"/>
        <v>697.46</v>
      </c>
      <c r="AN546" s="474">
        <f t="shared" si="454"/>
        <v>509</v>
      </c>
      <c r="AO546" s="474">
        <f t="shared" si="454"/>
        <v>924</v>
      </c>
      <c r="AP546" s="474">
        <f t="shared" si="454"/>
        <v>240</v>
      </c>
      <c r="AQ546" s="474">
        <f t="shared" si="454"/>
        <v>2370.46</v>
      </c>
    </row>
    <row r="547" s="448" customFormat="1" ht="14" customHeight="1" spans="1:43">
      <c r="A547" s="500"/>
      <c r="B547" s="470"/>
      <c r="C547" s="471" t="s">
        <v>618</v>
      </c>
      <c r="D547" s="474"/>
      <c r="E547" s="475">
        <f t="shared" ref="E547:E553" si="455">R547+U547+V547+AJ547+AL547</f>
        <v>223.62</v>
      </c>
      <c r="F547" s="476"/>
      <c r="G547" s="476"/>
      <c r="H547" s="476"/>
      <c r="I547" s="476"/>
      <c r="J547" s="476"/>
      <c r="K547" s="476"/>
      <c r="L547" s="476"/>
      <c r="M547" s="476"/>
      <c r="N547" s="476"/>
      <c r="O547" s="476">
        <v>70</v>
      </c>
      <c r="P547" s="476"/>
      <c r="Q547" s="476"/>
      <c r="R547" s="458">
        <f t="shared" ref="R547:R553" si="456">SUM(F547:Q547)</f>
        <v>70</v>
      </c>
      <c r="S547" s="476"/>
      <c r="T547" s="476"/>
      <c r="U547" s="458">
        <f t="shared" ref="U547:U553" si="457">SUM(S547:T547)</f>
        <v>0</v>
      </c>
      <c r="V547" s="476"/>
      <c r="W547" s="476"/>
      <c r="X547" s="476"/>
      <c r="Y547" s="476"/>
      <c r="Z547" s="476">
        <v>5</v>
      </c>
      <c r="AA547" s="476"/>
      <c r="AB547" s="476"/>
      <c r="AC547" s="476"/>
      <c r="AD547" s="476">
        <v>148.62</v>
      </c>
      <c r="AE547" s="476"/>
      <c r="AF547" s="476"/>
      <c r="AG547" s="476"/>
      <c r="AH547" s="476"/>
      <c r="AI547" s="476"/>
      <c r="AJ547" s="458">
        <f t="shared" ref="AJ547:AJ553" si="458">SUM(W547:AI547)</f>
        <v>153.62</v>
      </c>
      <c r="AK547" s="476"/>
      <c r="AL547" s="476"/>
      <c r="AM547" s="499">
        <f t="shared" ref="AM547:AM553" si="459">R547+U547+V547+AJ547+AL547</f>
        <v>223.62</v>
      </c>
      <c r="AN547" s="470">
        <v>19</v>
      </c>
      <c r="AO547" s="470">
        <v>120</v>
      </c>
      <c r="AP547" s="470"/>
      <c r="AQ547" s="72">
        <f t="shared" ref="AQ547:AQ553" si="460">AM547+AN547+AO547+AP547</f>
        <v>362.62</v>
      </c>
    </row>
    <row r="548" s="448" customFormat="1" ht="14" customHeight="1" spans="1:43">
      <c r="A548" s="500"/>
      <c r="B548" s="470"/>
      <c r="C548" s="471" t="s">
        <v>619</v>
      </c>
      <c r="D548" s="474"/>
      <c r="E548" s="475">
        <f t="shared" si="455"/>
        <v>50</v>
      </c>
      <c r="F548" s="476"/>
      <c r="G548" s="476"/>
      <c r="H548" s="476"/>
      <c r="I548" s="476"/>
      <c r="J548" s="476"/>
      <c r="K548" s="476"/>
      <c r="L548" s="476"/>
      <c r="M548" s="476"/>
      <c r="N548" s="476"/>
      <c r="O548" s="476">
        <v>50</v>
      </c>
      <c r="P548" s="476"/>
      <c r="Q548" s="476"/>
      <c r="R548" s="458">
        <f t="shared" si="456"/>
        <v>50</v>
      </c>
      <c r="S548" s="476"/>
      <c r="T548" s="476"/>
      <c r="U548" s="458">
        <f t="shared" si="457"/>
        <v>0</v>
      </c>
      <c r="V548" s="476"/>
      <c r="W548" s="476"/>
      <c r="X548" s="476"/>
      <c r="Y548" s="476"/>
      <c r="Z548" s="476"/>
      <c r="AA548" s="476"/>
      <c r="AB548" s="476"/>
      <c r="AC548" s="476"/>
      <c r="AD548" s="476"/>
      <c r="AE548" s="476"/>
      <c r="AF548" s="476"/>
      <c r="AG548" s="476"/>
      <c r="AH548" s="476"/>
      <c r="AI548" s="476"/>
      <c r="AJ548" s="458">
        <f t="shared" si="458"/>
        <v>0</v>
      </c>
      <c r="AK548" s="476"/>
      <c r="AL548" s="476"/>
      <c r="AM548" s="499">
        <f t="shared" si="459"/>
        <v>50</v>
      </c>
      <c r="AN548" s="470">
        <v>49</v>
      </c>
      <c r="AO548" s="470">
        <v>317</v>
      </c>
      <c r="AP548" s="470">
        <v>53</v>
      </c>
      <c r="AQ548" s="72">
        <f t="shared" si="460"/>
        <v>469</v>
      </c>
    </row>
    <row r="549" s="448" customFormat="1" ht="14" customHeight="1" spans="1:43">
      <c r="A549" s="500"/>
      <c r="B549" s="470"/>
      <c r="C549" s="471" t="s">
        <v>620</v>
      </c>
      <c r="D549" s="474"/>
      <c r="E549" s="475">
        <f t="shared" si="455"/>
        <v>0</v>
      </c>
      <c r="F549" s="476"/>
      <c r="G549" s="476"/>
      <c r="H549" s="476"/>
      <c r="I549" s="476"/>
      <c r="J549" s="476"/>
      <c r="K549" s="476"/>
      <c r="L549" s="476"/>
      <c r="M549" s="476"/>
      <c r="N549" s="476"/>
      <c r="O549" s="476"/>
      <c r="P549" s="476"/>
      <c r="Q549" s="476"/>
      <c r="R549" s="458">
        <f t="shared" si="456"/>
        <v>0</v>
      </c>
      <c r="S549" s="476"/>
      <c r="T549" s="476"/>
      <c r="U549" s="458">
        <f t="shared" si="457"/>
        <v>0</v>
      </c>
      <c r="V549" s="476"/>
      <c r="W549" s="476"/>
      <c r="X549" s="476"/>
      <c r="Y549" s="476"/>
      <c r="Z549" s="476"/>
      <c r="AA549" s="476"/>
      <c r="AB549" s="476"/>
      <c r="AC549" s="476"/>
      <c r="AD549" s="476"/>
      <c r="AE549" s="476"/>
      <c r="AF549" s="476"/>
      <c r="AG549" s="476"/>
      <c r="AH549" s="476"/>
      <c r="AI549" s="476"/>
      <c r="AJ549" s="458">
        <f t="shared" si="458"/>
        <v>0</v>
      </c>
      <c r="AK549" s="476"/>
      <c r="AL549" s="476"/>
      <c r="AM549" s="499">
        <f t="shared" si="459"/>
        <v>0</v>
      </c>
      <c r="AN549" s="470">
        <v>189</v>
      </c>
      <c r="AO549" s="470">
        <v>276</v>
      </c>
      <c r="AP549" s="470">
        <v>90</v>
      </c>
      <c r="AQ549" s="72">
        <f t="shared" si="460"/>
        <v>555</v>
      </c>
    </row>
    <row r="550" s="448" customFormat="1" ht="14" customHeight="1" spans="1:43">
      <c r="A550" s="500"/>
      <c r="B550" s="470"/>
      <c r="C550" s="471" t="s">
        <v>621</v>
      </c>
      <c r="D550" s="474"/>
      <c r="E550" s="475">
        <f t="shared" si="455"/>
        <v>230.5</v>
      </c>
      <c r="F550" s="476">
        <v>27.92</v>
      </c>
      <c r="G550" s="476"/>
      <c r="H550" s="476"/>
      <c r="I550" s="476"/>
      <c r="J550" s="476">
        <v>1.61</v>
      </c>
      <c r="K550" s="476">
        <v>0.13</v>
      </c>
      <c r="L550" s="476">
        <v>0.11</v>
      </c>
      <c r="M550" s="476"/>
      <c r="N550" s="476"/>
      <c r="O550" s="476"/>
      <c r="P550" s="476"/>
      <c r="Q550" s="476"/>
      <c r="R550" s="458">
        <f t="shared" si="456"/>
        <v>29.77</v>
      </c>
      <c r="S550" s="476">
        <v>22.7</v>
      </c>
      <c r="T550" s="476">
        <v>1</v>
      </c>
      <c r="U550" s="458">
        <f t="shared" si="457"/>
        <v>23.7</v>
      </c>
      <c r="V550" s="476"/>
      <c r="W550" s="476">
        <v>17.1</v>
      </c>
      <c r="X550" s="476"/>
      <c r="Y550" s="476"/>
      <c r="Z550" s="476">
        <v>124.93</v>
      </c>
      <c r="AA550" s="476"/>
      <c r="AB550" s="476"/>
      <c r="AC550" s="476"/>
      <c r="AD550" s="476"/>
      <c r="AE550" s="476"/>
      <c r="AF550" s="476">
        <v>35</v>
      </c>
      <c r="AG550" s="476"/>
      <c r="AH550" s="476"/>
      <c r="AI550" s="476"/>
      <c r="AJ550" s="458">
        <f t="shared" si="458"/>
        <v>177.03</v>
      </c>
      <c r="AK550" s="476"/>
      <c r="AL550" s="476"/>
      <c r="AM550" s="499">
        <f t="shared" si="459"/>
        <v>230.5</v>
      </c>
      <c r="AN550" s="470">
        <v>10</v>
      </c>
      <c r="AO550" s="470"/>
      <c r="AP550" s="470">
        <v>10</v>
      </c>
      <c r="AQ550" s="72">
        <f t="shared" si="460"/>
        <v>250.5</v>
      </c>
    </row>
    <row r="551" s="448" customFormat="1" ht="14" customHeight="1" spans="1:43">
      <c r="A551" s="500"/>
      <c r="B551" s="470"/>
      <c r="C551" s="471" t="s">
        <v>622</v>
      </c>
      <c r="D551" s="474"/>
      <c r="E551" s="475">
        <f t="shared" si="455"/>
        <v>150</v>
      </c>
      <c r="F551" s="476"/>
      <c r="G551" s="476"/>
      <c r="H551" s="476"/>
      <c r="I551" s="476"/>
      <c r="J551" s="476"/>
      <c r="K551" s="476"/>
      <c r="L551" s="476"/>
      <c r="M551" s="476"/>
      <c r="N551" s="476"/>
      <c r="O551" s="476"/>
      <c r="P551" s="476"/>
      <c r="Q551" s="476"/>
      <c r="R551" s="458">
        <f t="shared" si="456"/>
        <v>0</v>
      </c>
      <c r="S551" s="476"/>
      <c r="T551" s="476"/>
      <c r="U551" s="458">
        <f t="shared" si="457"/>
        <v>0</v>
      </c>
      <c r="V551" s="476"/>
      <c r="W551" s="476"/>
      <c r="X551" s="476"/>
      <c r="Y551" s="476"/>
      <c r="Z551" s="476">
        <v>150</v>
      </c>
      <c r="AA551" s="476"/>
      <c r="AB551" s="476"/>
      <c r="AC551" s="476"/>
      <c r="AD551" s="476"/>
      <c r="AE551" s="476"/>
      <c r="AF551" s="476"/>
      <c r="AG551" s="476"/>
      <c r="AH551" s="476"/>
      <c r="AI551" s="476"/>
      <c r="AJ551" s="458">
        <f t="shared" si="458"/>
        <v>150</v>
      </c>
      <c r="AK551" s="476"/>
      <c r="AL551" s="476"/>
      <c r="AM551" s="499">
        <f t="shared" si="459"/>
        <v>150</v>
      </c>
      <c r="AN551" s="470">
        <v>201</v>
      </c>
      <c r="AO551" s="470">
        <v>201</v>
      </c>
      <c r="AP551" s="470"/>
      <c r="AQ551" s="72">
        <f t="shared" si="460"/>
        <v>552</v>
      </c>
    </row>
    <row r="552" s="448" customFormat="1" ht="14" customHeight="1" spans="1:43">
      <c r="A552" s="500"/>
      <c r="B552" s="470"/>
      <c r="C552" s="471" t="s">
        <v>623</v>
      </c>
      <c r="D552" s="474"/>
      <c r="E552" s="475">
        <f t="shared" si="455"/>
        <v>0</v>
      </c>
      <c r="F552" s="476"/>
      <c r="G552" s="476"/>
      <c r="H552" s="476"/>
      <c r="I552" s="476"/>
      <c r="J552" s="476"/>
      <c r="K552" s="476"/>
      <c r="L552" s="476"/>
      <c r="M552" s="476"/>
      <c r="N552" s="476"/>
      <c r="O552" s="476"/>
      <c r="P552" s="476"/>
      <c r="Q552" s="476"/>
      <c r="R552" s="458">
        <f t="shared" si="456"/>
        <v>0</v>
      </c>
      <c r="S552" s="476"/>
      <c r="T552" s="476"/>
      <c r="U552" s="458">
        <f t="shared" si="457"/>
        <v>0</v>
      </c>
      <c r="V552" s="476"/>
      <c r="W552" s="476"/>
      <c r="X552" s="476"/>
      <c r="Y552" s="476"/>
      <c r="Z552" s="476"/>
      <c r="AA552" s="476"/>
      <c r="AB552" s="476"/>
      <c r="AC552" s="476"/>
      <c r="AD552" s="476"/>
      <c r="AE552" s="476"/>
      <c r="AF552" s="476"/>
      <c r="AG552" s="476"/>
      <c r="AH552" s="476"/>
      <c r="AI552" s="476"/>
      <c r="AJ552" s="458">
        <f t="shared" si="458"/>
        <v>0</v>
      </c>
      <c r="AK552" s="476"/>
      <c r="AL552" s="476"/>
      <c r="AM552" s="499">
        <f t="shared" si="459"/>
        <v>0</v>
      </c>
      <c r="AN552" s="470"/>
      <c r="AO552" s="470"/>
      <c r="AP552" s="470"/>
      <c r="AQ552" s="72">
        <f t="shared" si="460"/>
        <v>0</v>
      </c>
    </row>
    <row r="553" s="448" customFormat="1" ht="14" customHeight="1" spans="1:43">
      <c r="A553" s="500"/>
      <c r="B553" s="470"/>
      <c r="C553" s="471" t="s">
        <v>624</v>
      </c>
      <c r="D553" s="474"/>
      <c r="E553" s="475">
        <f t="shared" si="455"/>
        <v>43.34</v>
      </c>
      <c r="F553" s="476"/>
      <c r="G553" s="476"/>
      <c r="H553" s="476"/>
      <c r="I553" s="476"/>
      <c r="J553" s="476"/>
      <c r="K553" s="476"/>
      <c r="L553" s="476"/>
      <c r="M553" s="476"/>
      <c r="N553" s="476"/>
      <c r="O553" s="476"/>
      <c r="P553" s="476"/>
      <c r="Q553" s="476"/>
      <c r="R553" s="458">
        <f t="shared" si="456"/>
        <v>0</v>
      </c>
      <c r="S553" s="476"/>
      <c r="T553" s="476"/>
      <c r="U553" s="458">
        <f t="shared" si="457"/>
        <v>0</v>
      </c>
      <c r="V553" s="476"/>
      <c r="W553" s="476"/>
      <c r="X553" s="476"/>
      <c r="Y553" s="476"/>
      <c r="Z553" s="476">
        <v>43.34</v>
      </c>
      <c r="AA553" s="476"/>
      <c r="AB553" s="476"/>
      <c r="AC553" s="476"/>
      <c r="AD553" s="476"/>
      <c r="AE553" s="476"/>
      <c r="AF553" s="476"/>
      <c r="AG553" s="476"/>
      <c r="AH553" s="476"/>
      <c r="AI553" s="476"/>
      <c r="AJ553" s="458">
        <f t="shared" si="458"/>
        <v>43.34</v>
      </c>
      <c r="AK553" s="476"/>
      <c r="AL553" s="476"/>
      <c r="AM553" s="499">
        <f t="shared" si="459"/>
        <v>43.34</v>
      </c>
      <c r="AN553" s="470">
        <v>41</v>
      </c>
      <c r="AO553" s="470">
        <v>10</v>
      </c>
      <c r="AP553" s="470">
        <v>87</v>
      </c>
      <c r="AQ553" s="72">
        <f t="shared" si="460"/>
        <v>181.34</v>
      </c>
    </row>
    <row r="554" s="448" customFormat="1" ht="14" customHeight="1" spans="1:43">
      <c r="A554" s="500"/>
      <c r="B554" s="470"/>
      <c r="C554" s="471" t="s">
        <v>625</v>
      </c>
      <c r="D554" s="474">
        <f t="shared" ref="D554:AQ554" si="461">SUM(D555:D560)</f>
        <v>0</v>
      </c>
      <c r="E554" s="474">
        <f t="shared" si="461"/>
        <v>1081.3</v>
      </c>
      <c r="F554" s="474">
        <f t="shared" si="461"/>
        <v>0</v>
      </c>
      <c r="G554" s="474">
        <f t="shared" si="461"/>
        <v>0</v>
      </c>
      <c r="H554" s="474">
        <f t="shared" si="461"/>
        <v>0</v>
      </c>
      <c r="I554" s="474">
        <f t="shared" si="461"/>
        <v>0</v>
      </c>
      <c r="J554" s="474">
        <f t="shared" si="461"/>
        <v>0</v>
      </c>
      <c r="K554" s="474">
        <f t="shared" si="461"/>
        <v>0</v>
      </c>
      <c r="L554" s="474">
        <f t="shared" si="461"/>
        <v>0</v>
      </c>
      <c r="M554" s="474">
        <f t="shared" si="461"/>
        <v>0</v>
      </c>
      <c r="N554" s="474">
        <f t="shared" si="461"/>
        <v>0</v>
      </c>
      <c r="O554" s="474">
        <f t="shared" si="461"/>
        <v>0</v>
      </c>
      <c r="P554" s="474">
        <f t="shared" si="461"/>
        <v>0</v>
      </c>
      <c r="Q554" s="474">
        <f t="shared" si="461"/>
        <v>0</v>
      </c>
      <c r="R554" s="474">
        <f t="shared" si="461"/>
        <v>0</v>
      </c>
      <c r="S554" s="474">
        <f t="shared" si="461"/>
        <v>0</v>
      </c>
      <c r="T554" s="474">
        <f t="shared" si="461"/>
        <v>0</v>
      </c>
      <c r="U554" s="474">
        <f t="shared" si="461"/>
        <v>0</v>
      </c>
      <c r="V554" s="474">
        <f t="shared" si="461"/>
        <v>0</v>
      </c>
      <c r="W554" s="474">
        <f t="shared" si="461"/>
        <v>0</v>
      </c>
      <c r="X554" s="474">
        <f t="shared" si="461"/>
        <v>0</v>
      </c>
      <c r="Y554" s="474">
        <f t="shared" si="461"/>
        <v>0</v>
      </c>
      <c r="Z554" s="474">
        <f t="shared" si="461"/>
        <v>1081.3</v>
      </c>
      <c r="AA554" s="474">
        <f t="shared" si="461"/>
        <v>0</v>
      </c>
      <c r="AB554" s="474">
        <f t="shared" si="461"/>
        <v>0</v>
      </c>
      <c r="AC554" s="474">
        <f t="shared" si="461"/>
        <v>0</v>
      </c>
      <c r="AD554" s="474">
        <f t="shared" si="461"/>
        <v>0</v>
      </c>
      <c r="AE554" s="474">
        <f t="shared" si="461"/>
        <v>0</v>
      </c>
      <c r="AF554" s="474">
        <f t="shared" si="461"/>
        <v>0</v>
      </c>
      <c r="AG554" s="474">
        <f t="shared" si="461"/>
        <v>0</v>
      </c>
      <c r="AH554" s="474">
        <f t="shared" si="461"/>
        <v>0</v>
      </c>
      <c r="AI554" s="474">
        <f t="shared" si="461"/>
        <v>0</v>
      </c>
      <c r="AJ554" s="474">
        <f t="shared" si="461"/>
        <v>1081.3</v>
      </c>
      <c r="AK554" s="474">
        <f t="shared" si="461"/>
        <v>0</v>
      </c>
      <c r="AL554" s="474">
        <f t="shared" si="461"/>
        <v>0</v>
      </c>
      <c r="AM554" s="498">
        <f t="shared" si="461"/>
        <v>1081.3</v>
      </c>
      <c r="AN554" s="474">
        <f t="shared" si="461"/>
        <v>1087</v>
      </c>
      <c r="AO554" s="474">
        <f t="shared" si="461"/>
        <v>0</v>
      </c>
      <c r="AP554" s="474">
        <f t="shared" si="461"/>
        <v>70</v>
      </c>
      <c r="AQ554" s="474">
        <f t="shared" si="461"/>
        <v>2238.3</v>
      </c>
    </row>
    <row r="555" s="448" customFormat="1" ht="14" customHeight="1" spans="1:43">
      <c r="A555" s="500"/>
      <c r="B555" s="470"/>
      <c r="C555" s="471" t="s">
        <v>626</v>
      </c>
      <c r="D555" s="474"/>
      <c r="E555" s="475">
        <f t="shared" ref="E555:E560" si="462">R555+U555+V555+AJ555+AL555</f>
        <v>57.8</v>
      </c>
      <c r="F555" s="476"/>
      <c r="G555" s="476"/>
      <c r="H555" s="476"/>
      <c r="I555" s="476"/>
      <c r="J555" s="476"/>
      <c r="K555" s="476"/>
      <c r="L555" s="476"/>
      <c r="M555" s="476"/>
      <c r="N555" s="476"/>
      <c r="O555" s="476"/>
      <c r="P555" s="476"/>
      <c r="Q555" s="476"/>
      <c r="R555" s="458">
        <f t="shared" ref="R555:R560" si="463">SUM(F555:Q555)</f>
        <v>0</v>
      </c>
      <c r="S555" s="476"/>
      <c r="T555" s="476"/>
      <c r="U555" s="458">
        <f t="shared" ref="U555:U560" si="464">SUM(S555:T555)</f>
        <v>0</v>
      </c>
      <c r="V555" s="476"/>
      <c r="W555" s="476"/>
      <c r="X555" s="476"/>
      <c r="Y555" s="476"/>
      <c r="Z555" s="476">
        <v>57.8</v>
      </c>
      <c r="AA555" s="476"/>
      <c r="AB555" s="476"/>
      <c r="AC555" s="476"/>
      <c r="AD555" s="476"/>
      <c r="AE555" s="476"/>
      <c r="AF555" s="476"/>
      <c r="AG555" s="476"/>
      <c r="AH555" s="476"/>
      <c r="AI555" s="476"/>
      <c r="AJ555" s="458">
        <f t="shared" ref="AJ555:AJ560" si="465">SUM(W555:AI555)</f>
        <v>57.8</v>
      </c>
      <c r="AK555" s="476"/>
      <c r="AL555" s="476"/>
      <c r="AM555" s="499">
        <f t="shared" ref="AM555:AM560" si="466">R555+U555+V555+AJ555+AL555</f>
        <v>57.8</v>
      </c>
      <c r="AN555" s="470">
        <v>92</v>
      </c>
      <c r="AO555" s="470"/>
      <c r="AP555" s="470">
        <v>40</v>
      </c>
      <c r="AQ555" s="72">
        <f t="shared" ref="AQ555:AQ560" si="467">AM555+AN555+AO555+AP555</f>
        <v>189.8</v>
      </c>
    </row>
    <row r="556" s="448" customFormat="1" ht="14" customHeight="1" spans="1:43">
      <c r="A556" s="500"/>
      <c r="B556" s="470"/>
      <c r="C556" s="471" t="s">
        <v>627</v>
      </c>
      <c r="D556" s="474"/>
      <c r="E556" s="475">
        <f t="shared" si="462"/>
        <v>0</v>
      </c>
      <c r="F556" s="476"/>
      <c r="G556" s="476"/>
      <c r="H556" s="476"/>
      <c r="I556" s="476"/>
      <c r="J556" s="476"/>
      <c r="K556" s="476"/>
      <c r="L556" s="476"/>
      <c r="M556" s="476"/>
      <c r="N556" s="476"/>
      <c r="O556" s="476"/>
      <c r="P556" s="476"/>
      <c r="Q556" s="476"/>
      <c r="R556" s="458">
        <f t="shared" si="463"/>
        <v>0</v>
      </c>
      <c r="S556" s="476"/>
      <c r="T556" s="476"/>
      <c r="U556" s="458">
        <f t="shared" si="464"/>
        <v>0</v>
      </c>
      <c r="V556" s="476"/>
      <c r="W556" s="476"/>
      <c r="X556" s="476"/>
      <c r="Y556" s="476"/>
      <c r="Z556" s="476"/>
      <c r="AA556" s="476"/>
      <c r="AB556" s="476"/>
      <c r="AC556" s="476"/>
      <c r="AD556" s="476"/>
      <c r="AE556" s="476"/>
      <c r="AF556" s="476"/>
      <c r="AG556" s="476"/>
      <c r="AH556" s="476"/>
      <c r="AI556" s="476"/>
      <c r="AJ556" s="458">
        <f t="shared" si="465"/>
        <v>0</v>
      </c>
      <c r="AK556" s="476"/>
      <c r="AL556" s="476"/>
      <c r="AM556" s="499">
        <f t="shared" si="466"/>
        <v>0</v>
      </c>
      <c r="AN556" s="470">
        <v>95</v>
      </c>
      <c r="AO556" s="470"/>
      <c r="AP556" s="470">
        <v>4</v>
      </c>
      <c r="AQ556" s="72">
        <f t="shared" si="467"/>
        <v>99</v>
      </c>
    </row>
    <row r="557" s="448" customFormat="1" ht="14" customHeight="1" spans="1:43">
      <c r="A557" s="500"/>
      <c r="B557" s="470"/>
      <c r="C557" s="471" t="s">
        <v>628</v>
      </c>
      <c r="D557" s="474"/>
      <c r="E557" s="475">
        <f t="shared" si="462"/>
        <v>0</v>
      </c>
      <c r="F557" s="476"/>
      <c r="G557" s="476"/>
      <c r="H557" s="476"/>
      <c r="I557" s="476"/>
      <c r="J557" s="476"/>
      <c r="K557" s="476"/>
      <c r="L557" s="476"/>
      <c r="M557" s="476"/>
      <c r="N557" s="476"/>
      <c r="O557" s="476"/>
      <c r="P557" s="476"/>
      <c r="Q557" s="476"/>
      <c r="R557" s="458">
        <f t="shared" si="463"/>
        <v>0</v>
      </c>
      <c r="S557" s="476"/>
      <c r="T557" s="476"/>
      <c r="U557" s="458">
        <f t="shared" si="464"/>
        <v>0</v>
      </c>
      <c r="V557" s="476"/>
      <c r="W557" s="476"/>
      <c r="X557" s="476"/>
      <c r="Y557" s="476"/>
      <c r="Z557" s="476"/>
      <c r="AA557" s="476"/>
      <c r="AB557" s="476"/>
      <c r="AC557" s="476"/>
      <c r="AD557" s="476"/>
      <c r="AE557" s="476"/>
      <c r="AF557" s="476"/>
      <c r="AG557" s="476"/>
      <c r="AH557" s="476"/>
      <c r="AI557" s="476"/>
      <c r="AJ557" s="458">
        <f t="shared" si="465"/>
        <v>0</v>
      </c>
      <c r="AK557" s="476"/>
      <c r="AL557" s="476"/>
      <c r="AM557" s="499">
        <f t="shared" si="466"/>
        <v>0</v>
      </c>
      <c r="AN557" s="470">
        <v>5</v>
      </c>
      <c r="AO557" s="470"/>
      <c r="AP557" s="470">
        <v>1</v>
      </c>
      <c r="AQ557" s="72">
        <f t="shared" si="467"/>
        <v>6</v>
      </c>
    </row>
    <row r="558" s="448" customFormat="1" ht="14" customHeight="1" spans="1:43">
      <c r="A558" s="500"/>
      <c r="B558" s="470"/>
      <c r="C558" s="471" t="s">
        <v>629</v>
      </c>
      <c r="D558" s="474"/>
      <c r="E558" s="475">
        <f t="shared" si="462"/>
        <v>0</v>
      </c>
      <c r="F558" s="476"/>
      <c r="G558" s="476"/>
      <c r="H558" s="476"/>
      <c r="I558" s="476"/>
      <c r="J558" s="476"/>
      <c r="K558" s="476"/>
      <c r="L558" s="476"/>
      <c r="M558" s="476"/>
      <c r="N558" s="476"/>
      <c r="O558" s="476"/>
      <c r="P558" s="476"/>
      <c r="Q558" s="476"/>
      <c r="R558" s="458">
        <f t="shared" si="463"/>
        <v>0</v>
      </c>
      <c r="S558" s="476"/>
      <c r="T558" s="476"/>
      <c r="U558" s="458">
        <f t="shared" si="464"/>
        <v>0</v>
      </c>
      <c r="V558" s="476"/>
      <c r="W558" s="476"/>
      <c r="X558" s="476"/>
      <c r="Y558" s="476"/>
      <c r="Z558" s="476"/>
      <c r="AA558" s="476"/>
      <c r="AB558" s="476"/>
      <c r="AC558" s="476"/>
      <c r="AD558" s="476"/>
      <c r="AE558" s="476"/>
      <c r="AF558" s="476"/>
      <c r="AG558" s="476"/>
      <c r="AH558" s="476"/>
      <c r="AI558" s="476"/>
      <c r="AJ558" s="458">
        <f t="shared" si="465"/>
        <v>0</v>
      </c>
      <c r="AK558" s="476"/>
      <c r="AL558" s="476"/>
      <c r="AM558" s="499">
        <f t="shared" si="466"/>
        <v>0</v>
      </c>
      <c r="AN558" s="470">
        <v>8</v>
      </c>
      <c r="AO558" s="470"/>
      <c r="AP558" s="470">
        <v>25</v>
      </c>
      <c r="AQ558" s="72">
        <f t="shared" si="467"/>
        <v>33</v>
      </c>
    </row>
    <row r="559" s="448" customFormat="1" ht="14" customHeight="1" spans="1:43">
      <c r="A559" s="500"/>
      <c r="B559" s="470"/>
      <c r="C559" s="471" t="s">
        <v>630</v>
      </c>
      <c r="D559" s="474"/>
      <c r="E559" s="475">
        <f t="shared" si="462"/>
        <v>17</v>
      </c>
      <c r="F559" s="476"/>
      <c r="G559" s="476"/>
      <c r="H559" s="476"/>
      <c r="I559" s="476"/>
      <c r="J559" s="476"/>
      <c r="K559" s="476"/>
      <c r="L559" s="476"/>
      <c r="M559" s="476"/>
      <c r="N559" s="476"/>
      <c r="O559" s="476"/>
      <c r="P559" s="476"/>
      <c r="Q559" s="476"/>
      <c r="R559" s="458">
        <f t="shared" si="463"/>
        <v>0</v>
      </c>
      <c r="S559" s="476"/>
      <c r="T559" s="476"/>
      <c r="U559" s="458">
        <f t="shared" si="464"/>
        <v>0</v>
      </c>
      <c r="V559" s="476"/>
      <c r="W559" s="476"/>
      <c r="X559" s="476"/>
      <c r="Y559" s="476"/>
      <c r="Z559" s="476">
        <v>17</v>
      </c>
      <c r="AA559" s="476"/>
      <c r="AB559" s="476"/>
      <c r="AC559" s="476"/>
      <c r="AD559" s="476"/>
      <c r="AE559" s="476"/>
      <c r="AF559" s="476"/>
      <c r="AG559" s="476"/>
      <c r="AH559" s="476"/>
      <c r="AI559" s="476"/>
      <c r="AJ559" s="458">
        <f t="shared" si="465"/>
        <v>17</v>
      </c>
      <c r="AK559" s="476"/>
      <c r="AL559" s="476"/>
      <c r="AM559" s="499">
        <f t="shared" si="466"/>
        <v>17</v>
      </c>
      <c r="AN559" s="470">
        <v>19</v>
      </c>
      <c r="AO559" s="470"/>
      <c r="AP559" s="470"/>
      <c r="AQ559" s="72">
        <f t="shared" si="467"/>
        <v>36</v>
      </c>
    </row>
    <row r="560" s="448" customFormat="1" ht="14" customHeight="1" spans="1:43">
      <c r="A560" s="500"/>
      <c r="B560" s="470"/>
      <c r="C560" s="471" t="s">
        <v>631</v>
      </c>
      <c r="D560" s="474"/>
      <c r="E560" s="475">
        <f t="shared" si="462"/>
        <v>1006.5</v>
      </c>
      <c r="F560" s="476"/>
      <c r="G560" s="476"/>
      <c r="H560" s="476"/>
      <c r="I560" s="476"/>
      <c r="J560" s="476"/>
      <c r="K560" s="476"/>
      <c r="L560" s="476"/>
      <c r="M560" s="476"/>
      <c r="N560" s="476"/>
      <c r="O560" s="476"/>
      <c r="P560" s="476"/>
      <c r="Q560" s="476"/>
      <c r="R560" s="458">
        <f t="shared" si="463"/>
        <v>0</v>
      </c>
      <c r="S560" s="476"/>
      <c r="T560" s="476"/>
      <c r="U560" s="458">
        <f t="shared" si="464"/>
        <v>0</v>
      </c>
      <c r="V560" s="476"/>
      <c r="W560" s="476"/>
      <c r="X560" s="476"/>
      <c r="Y560" s="476"/>
      <c r="Z560" s="476">
        <v>1006.5</v>
      </c>
      <c r="AA560" s="476"/>
      <c r="AB560" s="476"/>
      <c r="AC560" s="476"/>
      <c r="AD560" s="476"/>
      <c r="AE560" s="476"/>
      <c r="AF560" s="476"/>
      <c r="AG560" s="476"/>
      <c r="AH560" s="476"/>
      <c r="AI560" s="476"/>
      <c r="AJ560" s="458">
        <f t="shared" si="465"/>
        <v>1006.5</v>
      </c>
      <c r="AK560" s="476"/>
      <c r="AL560" s="476"/>
      <c r="AM560" s="499">
        <f t="shared" si="466"/>
        <v>1006.5</v>
      </c>
      <c r="AN560" s="470">
        <v>868</v>
      </c>
      <c r="AO560" s="470"/>
      <c r="AP560" s="470"/>
      <c r="AQ560" s="72">
        <f t="shared" si="467"/>
        <v>1874.5</v>
      </c>
    </row>
    <row r="561" s="448" customFormat="1" ht="14" customHeight="1" spans="1:43">
      <c r="A561" s="500"/>
      <c r="B561" s="470"/>
      <c r="C561" s="471" t="s">
        <v>632</v>
      </c>
      <c r="D561" s="474">
        <f t="shared" ref="D561:AQ561" si="468">SUM(D562:D567)</f>
        <v>0</v>
      </c>
      <c r="E561" s="474">
        <f t="shared" si="468"/>
        <v>216.58</v>
      </c>
      <c r="F561" s="474">
        <f t="shared" si="468"/>
        <v>41.15</v>
      </c>
      <c r="G561" s="474">
        <f t="shared" si="468"/>
        <v>0</v>
      </c>
      <c r="H561" s="474">
        <f t="shared" si="468"/>
        <v>0</v>
      </c>
      <c r="I561" s="474">
        <f t="shared" si="468"/>
        <v>0</v>
      </c>
      <c r="J561" s="474">
        <f t="shared" si="468"/>
        <v>2.37</v>
      </c>
      <c r="K561" s="474">
        <f t="shared" si="468"/>
        <v>0.19</v>
      </c>
      <c r="L561" s="474">
        <f t="shared" si="468"/>
        <v>0.16</v>
      </c>
      <c r="M561" s="474">
        <f t="shared" si="468"/>
        <v>0</v>
      </c>
      <c r="N561" s="474">
        <f t="shared" si="468"/>
        <v>0</v>
      </c>
      <c r="O561" s="474">
        <f t="shared" si="468"/>
        <v>0</v>
      </c>
      <c r="P561" s="474">
        <f t="shared" si="468"/>
        <v>0</v>
      </c>
      <c r="Q561" s="474">
        <f t="shared" si="468"/>
        <v>0</v>
      </c>
      <c r="R561" s="474">
        <f t="shared" si="468"/>
        <v>43.87</v>
      </c>
      <c r="S561" s="474">
        <f t="shared" si="468"/>
        <v>4.94</v>
      </c>
      <c r="T561" s="474">
        <f t="shared" si="468"/>
        <v>0</v>
      </c>
      <c r="U561" s="474">
        <f t="shared" si="468"/>
        <v>4.94</v>
      </c>
      <c r="V561" s="474">
        <f t="shared" si="468"/>
        <v>0</v>
      </c>
      <c r="W561" s="474">
        <f t="shared" si="468"/>
        <v>0</v>
      </c>
      <c r="X561" s="474">
        <f t="shared" si="468"/>
        <v>0</v>
      </c>
      <c r="Y561" s="474">
        <f t="shared" si="468"/>
        <v>1</v>
      </c>
      <c r="Z561" s="474">
        <f t="shared" si="468"/>
        <v>166.77</v>
      </c>
      <c r="AA561" s="474">
        <f t="shared" si="468"/>
        <v>0</v>
      </c>
      <c r="AB561" s="474">
        <f t="shared" si="468"/>
        <v>0</v>
      </c>
      <c r="AC561" s="474">
        <f t="shared" si="468"/>
        <v>0</v>
      </c>
      <c r="AD561" s="474">
        <f t="shared" si="468"/>
        <v>0</v>
      </c>
      <c r="AE561" s="474">
        <f t="shared" si="468"/>
        <v>0</v>
      </c>
      <c r="AF561" s="474">
        <f t="shared" si="468"/>
        <v>0</v>
      </c>
      <c r="AG561" s="474">
        <f t="shared" si="468"/>
        <v>0</v>
      </c>
      <c r="AH561" s="474">
        <f t="shared" si="468"/>
        <v>0</v>
      </c>
      <c r="AI561" s="474">
        <f t="shared" si="468"/>
        <v>0</v>
      </c>
      <c r="AJ561" s="474">
        <f t="shared" si="468"/>
        <v>167.77</v>
      </c>
      <c r="AK561" s="474">
        <f t="shared" si="468"/>
        <v>0</v>
      </c>
      <c r="AL561" s="474">
        <f t="shared" si="468"/>
        <v>0</v>
      </c>
      <c r="AM561" s="498">
        <f t="shared" si="468"/>
        <v>216.58</v>
      </c>
      <c r="AN561" s="474">
        <f t="shared" si="468"/>
        <v>266</v>
      </c>
      <c r="AO561" s="474">
        <f t="shared" si="468"/>
        <v>0</v>
      </c>
      <c r="AP561" s="474">
        <f t="shared" si="468"/>
        <v>0</v>
      </c>
      <c r="AQ561" s="474">
        <f t="shared" si="468"/>
        <v>482.58</v>
      </c>
    </row>
    <row r="562" s="448" customFormat="1" ht="14" customHeight="1" spans="1:43">
      <c r="A562" s="500"/>
      <c r="B562" s="470"/>
      <c r="C562" s="471" t="s">
        <v>633</v>
      </c>
      <c r="D562" s="474"/>
      <c r="E562" s="475">
        <f t="shared" ref="E562:E567" si="469">R562+U562+V562+AJ562+AL562</f>
        <v>15</v>
      </c>
      <c r="F562" s="476"/>
      <c r="G562" s="476"/>
      <c r="H562" s="476"/>
      <c r="I562" s="476"/>
      <c r="J562" s="476"/>
      <c r="K562" s="476"/>
      <c r="L562" s="476"/>
      <c r="M562" s="476"/>
      <c r="N562" s="476"/>
      <c r="O562" s="476"/>
      <c r="P562" s="476"/>
      <c r="Q562" s="476"/>
      <c r="R562" s="458">
        <f t="shared" ref="R562:R567" si="470">SUM(F562:Q562)</f>
        <v>0</v>
      </c>
      <c r="S562" s="476"/>
      <c r="T562" s="476"/>
      <c r="U562" s="458">
        <f t="shared" ref="U562:U567" si="471">SUM(S562:T562)</f>
        <v>0</v>
      </c>
      <c r="V562" s="476"/>
      <c r="W562" s="476"/>
      <c r="X562" s="476"/>
      <c r="Y562" s="476"/>
      <c r="Z562" s="476">
        <v>15</v>
      </c>
      <c r="AA562" s="476"/>
      <c r="AB562" s="476"/>
      <c r="AC562" s="476"/>
      <c r="AD562" s="476"/>
      <c r="AE562" s="476"/>
      <c r="AF562" s="476"/>
      <c r="AG562" s="476"/>
      <c r="AH562" s="476"/>
      <c r="AI562" s="476"/>
      <c r="AJ562" s="458">
        <f t="shared" ref="AJ562:AJ567" si="472">SUM(W562:AI562)</f>
        <v>15</v>
      </c>
      <c r="AK562" s="476"/>
      <c r="AL562" s="476"/>
      <c r="AM562" s="499">
        <f t="shared" ref="AM562:AM567" si="473">R562+U562+V562+AJ562+AL562</f>
        <v>15</v>
      </c>
      <c r="AN562" s="470"/>
      <c r="AO562" s="470"/>
      <c r="AP562" s="470"/>
      <c r="AQ562" s="72">
        <f t="shared" ref="AQ562:AQ567" si="474">AM562+AN562+AO562+AP562</f>
        <v>15</v>
      </c>
    </row>
    <row r="563" s="448" customFormat="1" ht="14" customHeight="1" spans="1:43">
      <c r="A563" s="500"/>
      <c r="B563" s="470"/>
      <c r="C563" s="471" t="s">
        <v>634</v>
      </c>
      <c r="D563" s="474"/>
      <c r="E563" s="475">
        <f t="shared" si="469"/>
        <v>151.77</v>
      </c>
      <c r="F563" s="476"/>
      <c r="G563" s="476"/>
      <c r="H563" s="476"/>
      <c r="I563" s="476"/>
      <c r="J563" s="476"/>
      <c r="K563" s="476"/>
      <c r="L563" s="476"/>
      <c r="M563" s="476"/>
      <c r="N563" s="476"/>
      <c r="O563" s="476"/>
      <c r="P563" s="476"/>
      <c r="Q563" s="476"/>
      <c r="R563" s="458">
        <f t="shared" si="470"/>
        <v>0</v>
      </c>
      <c r="S563" s="476"/>
      <c r="T563" s="476"/>
      <c r="U563" s="458">
        <f t="shared" si="471"/>
        <v>0</v>
      </c>
      <c r="V563" s="476"/>
      <c r="W563" s="476"/>
      <c r="X563" s="476"/>
      <c r="Y563" s="476"/>
      <c r="Z563" s="476">
        <v>151.77</v>
      </c>
      <c r="AA563" s="476"/>
      <c r="AB563" s="476"/>
      <c r="AC563" s="476"/>
      <c r="AD563" s="476"/>
      <c r="AE563" s="476"/>
      <c r="AF563" s="476"/>
      <c r="AG563" s="476"/>
      <c r="AH563" s="476"/>
      <c r="AI563" s="476"/>
      <c r="AJ563" s="458">
        <f t="shared" si="472"/>
        <v>151.77</v>
      </c>
      <c r="AK563" s="476"/>
      <c r="AL563" s="476"/>
      <c r="AM563" s="499">
        <f t="shared" si="473"/>
        <v>151.77</v>
      </c>
      <c r="AN563" s="470">
        <v>266</v>
      </c>
      <c r="AO563" s="470"/>
      <c r="AP563" s="470"/>
      <c r="AQ563" s="72">
        <f t="shared" si="474"/>
        <v>417.77</v>
      </c>
    </row>
    <row r="564" s="448" customFormat="1" ht="14" customHeight="1" spans="1:43">
      <c r="A564" s="500"/>
      <c r="B564" s="470"/>
      <c r="C564" s="471" t="s">
        <v>635</v>
      </c>
      <c r="D564" s="474"/>
      <c r="E564" s="475">
        <f t="shared" si="469"/>
        <v>0</v>
      </c>
      <c r="F564" s="476"/>
      <c r="G564" s="476"/>
      <c r="H564" s="476"/>
      <c r="I564" s="476"/>
      <c r="J564" s="476"/>
      <c r="K564" s="476"/>
      <c r="L564" s="476"/>
      <c r="M564" s="476"/>
      <c r="N564" s="476"/>
      <c r="O564" s="476"/>
      <c r="P564" s="476"/>
      <c r="Q564" s="476"/>
      <c r="R564" s="458">
        <f t="shared" si="470"/>
        <v>0</v>
      </c>
      <c r="S564" s="476"/>
      <c r="T564" s="476"/>
      <c r="U564" s="458">
        <f t="shared" si="471"/>
        <v>0</v>
      </c>
      <c r="V564" s="476"/>
      <c r="W564" s="476"/>
      <c r="X564" s="476"/>
      <c r="Y564" s="476"/>
      <c r="Z564" s="476"/>
      <c r="AA564" s="476"/>
      <c r="AB564" s="476"/>
      <c r="AC564" s="476"/>
      <c r="AD564" s="476"/>
      <c r="AE564" s="476"/>
      <c r="AF564" s="476"/>
      <c r="AG564" s="476"/>
      <c r="AH564" s="476"/>
      <c r="AI564" s="476"/>
      <c r="AJ564" s="458">
        <f t="shared" si="472"/>
        <v>0</v>
      </c>
      <c r="AK564" s="476"/>
      <c r="AL564" s="476"/>
      <c r="AM564" s="499">
        <f t="shared" si="473"/>
        <v>0</v>
      </c>
      <c r="AN564" s="470"/>
      <c r="AO564" s="470"/>
      <c r="AP564" s="470"/>
      <c r="AQ564" s="72">
        <f t="shared" si="474"/>
        <v>0</v>
      </c>
    </row>
    <row r="565" s="448" customFormat="1" ht="14" customHeight="1" spans="1:43">
      <c r="A565" s="500"/>
      <c r="B565" s="470"/>
      <c r="C565" s="471" t="s">
        <v>636</v>
      </c>
      <c r="D565" s="474"/>
      <c r="E565" s="475">
        <f t="shared" si="469"/>
        <v>49.81</v>
      </c>
      <c r="F565" s="476">
        <v>41.15</v>
      </c>
      <c r="G565" s="476"/>
      <c r="H565" s="476"/>
      <c r="I565" s="476"/>
      <c r="J565" s="476">
        <v>2.37</v>
      </c>
      <c r="K565" s="476">
        <v>0.19</v>
      </c>
      <c r="L565" s="476">
        <v>0.16</v>
      </c>
      <c r="M565" s="476"/>
      <c r="N565" s="476"/>
      <c r="O565" s="476"/>
      <c r="P565" s="476"/>
      <c r="Q565" s="476"/>
      <c r="R565" s="458">
        <f t="shared" si="470"/>
        <v>43.87</v>
      </c>
      <c r="S565" s="476">
        <v>4.94</v>
      </c>
      <c r="T565" s="476"/>
      <c r="U565" s="458">
        <f t="shared" si="471"/>
        <v>4.94</v>
      </c>
      <c r="V565" s="476"/>
      <c r="W565" s="476"/>
      <c r="X565" s="476"/>
      <c r="Y565" s="476">
        <v>1</v>
      </c>
      <c r="Z565" s="476"/>
      <c r="AA565" s="476"/>
      <c r="AB565" s="476"/>
      <c r="AC565" s="476"/>
      <c r="AD565" s="476"/>
      <c r="AE565" s="476"/>
      <c r="AF565" s="476"/>
      <c r="AG565" s="476"/>
      <c r="AH565" s="476"/>
      <c r="AI565" s="476"/>
      <c r="AJ565" s="458">
        <f t="shared" si="472"/>
        <v>1</v>
      </c>
      <c r="AK565" s="476"/>
      <c r="AL565" s="476"/>
      <c r="AM565" s="499">
        <f t="shared" si="473"/>
        <v>49.81</v>
      </c>
      <c r="AN565" s="470"/>
      <c r="AO565" s="470"/>
      <c r="AP565" s="470"/>
      <c r="AQ565" s="72">
        <f t="shared" si="474"/>
        <v>49.81</v>
      </c>
    </row>
    <row r="566" s="448" customFormat="1" ht="14" customHeight="1" spans="1:43">
      <c r="A566" s="500"/>
      <c r="B566" s="470"/>
      <c r="C566" s="471" t="s">
        <v>637</v>
      </c>
      <c r="D566" s="474"/>
      <c r="E566" s="475">
        <f t="shared" si="469"/>
        <v>0</v>
      </c>
      <c r="F566" s="476"/>
      <c r="G566" s="476"/>
      <c r="H566" s="476"/>
      <c r="I566" s="476"/>
      <c r="J566" s="476"/>
      <c r="K566" s="476"/>
      <c r="L566" s="476"/>
      <c r="M566" s="476"/>
      <c r="N566" s="476"/>
      <c r="O566" s="476"/>
      <c r="P566" s="476"/>
      <c r="Q566" s="476"/>
      <c r="R566" s="458">
        <f t="shared" si="470"/>
        <v>0</v>
      </c>
      <c r="S566" s="476"/>
      <c r="T566" s="476"/>
      <c r="U566" s="458">
        <f t="shared" si="471"/>
        <v>0</v>
      </c>
      <c r="V566" s="476"/>
      <c r="W566" s="476"/>
      <c r="X566" s="476"/>
      <c r="Y566" s="476"/>
      <c r="Z566" s="476"/>
      <c r="AA566" s="476"/>
      <c r="AB566" s="476"/>
      <c r="AC566" s="476"/>
      <c r="AD566" s="476"/>
      <c r="AE566" s="476"/>
      <c r="AF566" s="476"/>
      <c r="AG566" s="476"/>
      <c r="AH566" s="476"/>
      <c r="AI566" s="476"/>
      <c r="AJ566" s="458">
        <f t="shared" si="472"/>
        <v>0</v>
      </c>
      <c r="AK566" s="476"/>
      <c r="AL566" s="476"/>
      <c r="AM566" s="499">
        <f t="shared" si="473"/>
        <v>0</v>
      </c>
      <c r="AN566" s="470"/>
      <c r="AO566" s="470"/>
      <c r="AP566" s="470"/>
      <c r="AQ566" s="72">
        <f t="shared" si="474"/>
        <v>0</v>
      </c>
    </row>
    <row r="567" s="448" customFormat="1" ht="14" customHeight="1" spans="1:43">
      <c r="A567" s="500"/>
      <c r="B567" s="470"/>
      <c r="C567" s="471" t="s">
        <v>638</v>
      </c>
      <c r="D567" s="474"/>
      <c r="E567" s="475">
        <f t="shared" si="469"/>
        <v>0</v>
      </c>
      <c r="F567" s="476"/>
      <c r="G567" s="476"/>
      <c r="H567" s="476"/>
      <c r="I567" s="476"/>
      <c r="J567" s="476"/>
      <c r="K567" s="476"/>
      <c r="L567" s="476"/>
      <c r="M567" s="476"/>
      <c r="N567" s="476"/>
      <c r="O567" s="476"/>
      <c r="P567" s="476"/>
      <c r="Q567" s="476"/>
      <c r="R567" s="458">
        <f t="shared" si="470"/>
        <v>0</v>
      </c>
      <c r="S567" s="476"/>
      <c r="T567" s="476"/>
      <c r="U567" s="458">
        <f t="shared" si="471"/>
        <v>0</v>
      </c>
      <c r="V567" s="476"/>
      <c r="W567" s="476"/>
      <c r="X567" s="476"/>
      <c r="Y567" s="476"/>
      <c r="Z567" s="476"/>
      <c r="AA567" s="476"/>
      <c r="AB567" s="476"/>
      <c r="AC567" s="476"/>
      <c r="AD567" s="476"/>
      <c r="AE567" s="476"/>
      <c r="AF567" s="476"/>
      <c r="AG567" s="476"/>
      <c r="AH567" s="476"/>
      <c r="AI567" s="476"/>
      <c r="AJ567" s="458">
        <f t="shared" si="472"/>
        <v>0</v>
      </c>
      <c r="AK567" s="476"/>
      <c r="AL567" s="476"/>
      <c r="AM567" s="499">
        <f t="shared" si="473"/>
        <v>0</v>
      </c>
      <c r="AN567" s="470"/>
      <c r="AO567" s="470"/>
      <c r="AP567" s="470"/>
      <c r="AQ567" s="72">
        <f t="shared" si="474"/>
        <v>0</v>
      </c>
    </row>
    <row r="568" s="448" customFormat="1" ht="14" customHeight="1" spans="1:43">
      <c r="A568" s="500"/>
      <c r="B568" s="470"/>
      <c r="C568" s="471" t="s">
        <v>639</v>
      </c>
      <c r="D568" s="474">
        <f t="shared" ref="D568:AQ568" si="475">SUM(D569:D576)</f>
        <v>0</v>
      </c>
      <c r="E568" s="474">
        <f t="shared" si="475"/>
        <v>404.19</v>
      </c>
      <c r="F568" s="474">
        <f t="shared" si="475"/>
        <v>75.92</v>
      </c>
      <c r="G568" s="474">
        <f t="shared" si="475"/>
        <v>0</v>
      </c>
      <c r="H568" s="474">
        <f t="shared" si="475"/>
        <v>0</v>
      </c>
      <c r="I568" s="474">
        <f t="shared" si="475"/>
        <v>0</v>
      </c>
      <c r="J568" s="474">
        <f t="shared" si="475"/>
        <v>3.86</v>
      </c>
      <c r="K568" s="474">
        <f t="shared" si="475"/>
        <v>0.33</v>
      </c>
      <c r="L568" s="474">
        <f t="shared" si="475"/>
        <v>0.25</v>
      </c>
      <c r="M568" s="474">
        <f t="shared" si="475"/>
        <v>0</v>
      </c>
      <c r="N568" s="474">
        <f t="shared" si="475"/>
        <v>0.9</v>
      </c>
      <c r="O568" s="474">
        <f t="shared" si="475"/>
        <v>0</v>
      </c>
      <c r="P568" s="474">
        <f t="shared" si="475"/>
        <v>0</v>
      </c>
      <c r="Q568" s="474">
        <f t="shared" si="475"/>
        <v>0</v>
      </c>
      <c r="R568" s="474">
        <f t="shared" si="475"/>
        <v>81.26</v>
      </c>
      <c r="S568" s="474">
        <f t="shared" si="475"/>
        <v>17.43</v>
      </c>
      <c r="T568" s="474">
        <f t="shared" si="475"/>
        <v>2</v>
      </c>
      <c r="U568" s="474">
        <f t="shared" si="475"/>
        <v>19.43</v>
      </c>
      <c r="V568" s="474">
        <f t="shared" si="475"/>
        <v>0</v>
      </c>
      <c r="W568" s="474">
        <f t="shared" si="475"/>
        <v>0</v>
      </c>
      <c r="X568" s="474">
        <f t="shared" si="475"/>
        <v>9.5</v>
      </c>
      <c r="Y568" s="474">
        <f t="shared" si="475"/>
        <v>30</v>
      </c>
      <c r="Z568" s="474">
        <f t="shared" si="475"/>
        <v>225</v>
      </c>
      <c r="AA568" s="474">
        <f t="shared" si="475"/>
        <v>0</v>
      </c>
      <c r="AB568" s="474">
        <f t="shared" si="475"/>
        <v>0</v>
      </c>
      <c r="AC568" s="474">
        <f t="shared" si="475"/>
        <v>3</v>
      </c>
      <c r="AD568" s="474">
        <f t="shared" si="475"/>
        <v>0</v>
      </c>
      <c r="AE568" s="474">
        <f t="shared" si="475"/>
        <v>36</v>
      </c>
      <c r="AF568" s="474">
        <f t="shared" si="475"/>
        <v>0</v>
      </c>
      <c r="AG568" s="474">
        <f t="shared" si="475"/>
        <v>0</v>
      </c>
      <c r="AH568" s="474">
        <f t="shared" si="475"/>
        <v>0</v>
      </c>
      <c r="AI568" s="474">
        <f t="shared" si="475"/>
        <v>0</v>
      </c>
      <c r="AJ568" s="474">
        <f t="shared" si="475"/>
        <v>303.5</v>
      </c>
      <c r="AK568" s="474">
        <f t="shared" si="475"/>
        <v>0</v>
      </c>
      <c r="AL568" s="474">
        <f t="shared" si="475"/>
        <v>0</v>
      </c>
      <c r="AM568" s="498">
        <f t="shared" si="475"/>
        <v>404.19</v>
      </c>
      <c r="AN568" s="474">
        <f t="shared" si="475"/>
        <v>250</v>
      </c>
      <c r="AO568" s="474">
        <f t="shared" si="475"/>
        <v>0</v>
      </c>
      <c r="AP568" s="474">
        <f t="shared" si="475"/>
        <v>0</v>
      </c>
      <c r="AQ568" s="474">
        <f t="shared" si="475"/>
        <v>654.19</v>
      </c>
    </row>
    <row r="569" s="448" customFormat="1" ht="14" customHeight="1" spans="1:43">
      <c r="A569" s="500"/>
      <c r="B569" s="470"/>
      <c r="C569" s="471" t="s">
        <v>150</v>
      </c>
      <c r="D569" s="474"/>
      <c r="E569" s="475">
        <f t="shared" ref="E569:E576" si="476">R569+U569+V569+AJ569+AL569</f>
        <v>118.69</v>
      </c>
      <c r="F569" s="476">
        <v>75.92</v>
      </c>
      <c r="G569" s="476"/>
      <c r="H569" s="476"/>
      <c r="I569" s="476"/>
      <c r="J569" s="476">
        <v>3.86</v>
      </c>
      <c r="K569" s="476">
        <v>0.33</v>
      </c>
      <c r="L569" s="476">
        <v>0.25</v>
      </c>
      <c r="M569" s="476"/>
      <c r="N569" s="476">
        <v>0.9</v>
      </c>
      <c r="O569" s="476"/>
      <c r="P569" s="476"/>
      <c r="Q569" s="476"/>
      <c r="R569" s="458">
        <f t="shared" ref="R569:R576" si="477">SUM(F569:Q569)</f>
        <v>81.26</v>
      </c>
      <c r="S569" s="476">
        <v>17.43</v>
      </c>
      <c r="T569" s="476">
        <v>2</v>
      </c>
      <c r="U569" s="458">
        <f t="shared" ref="U569:U576" si="478">SUM(S569:T569)</f>
        <v>19.43</v>
      </c>
      <c r="V569" s="476"/>
      <c r="W569" s="476"/>
      <c r="X569" s="476"/>
      <c r="Y569" s="476"/>
      <c r="Z569" s="476"/>
      <c r="AA569" s="476"/>
      <c r="AB569" s="476"/>
      <c r="AC569" s="476"/>
      <c r="AD569" s="476"/>
      <c r="AE569" s="476">
        <v>18</v>
      </c>
      <c r="AF569" s="476"/>
      <c r="AG569" s="476"/>
      <c r="AH569" s="476"/>
      <c r="AI569" s="476"/>
      <c r="AJ569" s="458">
        <f t="shared" ref="AJ569:AJ576" si="479">SUM(W569:AI569)</f>
        <v>18</v>
      </c>
      <c r="AK569" s="476"/>
      <c r="AL569" s="476"/>
      <c r="AM569" s="499">
        <f t="shared" ref="AM569:AM576" si="480">R569+U569+V569+AJ569+AL569</f>
        <v>118.69</v>
      </c>
      <c r="AN569" s="470"/>
      <c r="AO569" s="470"/>
      <c r="AP569" s="470"/>
      <c r="AQ569" s="72">
        <f t="shared" ref="AQ569:AQ576" si="481">AM569+AN569+AO569+AP569</f>
        <v>118.69</v>
      </c>
    </row>
    <row r="570" s="448" customFormat="1" ht="14" customHeight="1" spans="1:43">
      <c r="A570" s="500"/>
      <c r="B570" s="470"/>
      <c r="C570" s="471" t="s">
        <v>152</v>
      </c>
      <c r="D570" s="474"/>
      <c r="E570" s="475">
        <f t="shared" si="476"/>
        <v>0</v>
      </c>
      <c r="F570" s="476"/>
      <c r="G570" s="476"/>
      <c r="H570" s="476"/>
      <c r="I570" s="476"/>
      <c r="J570" s="476"/>
      <c r="K570" s="476"/>
      <c r="L570" s="476"/>
      <c r="M570" s="476"/>
      <c r="N570" s="476"/>
      <c r="O570" s="476"/>
      <c r="P570" s="476"/>
      <c r="Q570" s="476"/>
      <c r="R570" s="458">
        <f t="shared" si="477"/>
        <v>0</v>
      </c>
      <c r="S570" s="476"/>
      <c r="T570" s="476"/>
      <c r="U570" s="458">
        <f t="shared" si="478"/>
        <v>0</v>
      </c>
      <c r="V570" s="476"/>
      <c r="W570" s="476"/>
      <c r="X570" s="476"/>
      <c r="Y570" s="476"/>
      <c r="Z570" s="476"/>
      <c r="AA570" s="476"/>
      <c r="AB570" s="476"/>
      <c r="AC570" s="476"/>
      <c r="AD570" s="476"/>
      <c r="AE570" s="476"/>
      <c r="AF570" s="476"/>
      <c r="AG570" s="476"/>
      <c r="AH570" s="476"/>
      <c r="AI570" s="476"/>
      <c r="AJ570" s="458">
        <f t="shared" si="479"/>
        <v>0</v>
      </c>
      <c r="AK570" s="476"/>
      <c r="AL570" s="476"/>
      <c r="AM570" s="499">
        <f t="shared" si="480"/>
        <v>0</v>
      </c>
      <c r="AN570" s="470"/>
      <c r="AO570" s="470"/>
      <c r="AP570" s="470"/>
      <c r="AQ570" s="72">
        <f t="shared" si="481"/>
        <v>0</v>
      </c>
    </row>
    <row r="571" s="448" customFormat="1" ht="14" customHeight="1" spans="1:43">
      <c r="A571" s="500"/>
      <c r="B571" s="470"/>
      <c r="C571" s="471" t="s">
        <v>154</v>
      </c>
      <c r="D571" s="474"/>
      <c r="E571" s="475">
        <f t="shared" si="476"/>
        <v>0</v>
      </c>
      <c r="F571" s="476"/>
      <c r="G571" s="476"/>
      <c r="H571" s="476"/>
      <c r="I571" s="476"/>
      <c r="J571" s="476"/>
      <c r="K571" s="476"/>
      <c r="L571" s="476"/>
      <c r="M571" s="476"/>
      <c r="N571" s="476"/>
      <c r="O571" s="476"/>
      <c r="P571" s="476"/>
      <c r="Q571" s="476"/>
      <c r="R571" s="458">
        <f t="shared" si="477"/>
        <v>0</v>
      </c>
      <c r="S571" s="476"/>
      <c r="T571" s="476"/>
      <c r="U571" s="458">
        <f t="shared" si="478"/>
        <v>0</v>
      </c>
      <c r="V571" s="476"/>
      <c r="W571" s="476"/>
      <c r="X571" s="476"/>
      <c r="Y571" s="476"/>
      <c r="Z571" s="476"/>
      <c r="AA571" s="476"/>
      <c r="AB571" s="476"/>
      <c r="AC571" s="476"/>
      <c r="AD571" s="476"/>
      <c r="AE571" s="476"/>
      <c r="AF571" s="476"/>
      <c r="AG571" s="476"/>
      <c r="AH571" s="476"/>
      <c r="AI571" s="476"/>
      <c r="AJ571" s="458">
        <f t="shared" si="479"/>
        <v>0</v>
      </c>
      <c r="AK571" s="476"/>
      <c r="AL571" s="476"/>
      <c r="AM571" s="499">
        <f t="shared" si="480"/>
        <v>0</v>
      </c>
      <c r="AN571" s="470"/>
      <c r="AO571" s="470"/>
      <c r="AP571" s="470"/>
      <c r="AQ571" s="72">
        <f t="shared" si="481"/>
        <v>0</v>
      </c>
    </row>
    <row r="572" s="448" customFormat="1" ht="14" customHeight="1" spans="1:43">
      <c r="A572" s="500"/>
      <c r="B572" s="470"/>
      <c r="C572" s="471" t="s">
        <v>640</v>
      </c>
      <c r="D572" s="474"/>
      <c r="E572" s="475">
        <f t="shared" si="476"/>
        <v>0</v>
      </c>
      <c r="F572" s="476"/>
      <c r="G572" s="476"/>
      <c r="H572" s="476"/>
      <c r="I572" s="476"/>
      <c r="J572" s="476"/>
      <c r="K572" s="476"/>
      <c r="L572" s="476"/>
      <c r="M572" s="476"/>
      <c r="N572" s="476"/>
      <c r="O572" s="476"/>
      <c r="P572" s="476"/>
      <c r="Q572" s="476"/>
      <c r="R572" s="458">
        <f t="shared" si="477"/>
        <v>0</v>
      </c>
      <c r="S572" s="476"/>
      <c r="T572" s="476"/>
      <c r="U572" s="458">
        <f t="shared" si="478"/>
        <v>0</v>
      </c>
      <c r="V572" s="476"/>
      <c r="W572" s="476"/>
      <c r="X572" s="476"/>
      <c r="Y572" s="476"/>
      <c r="Z572" s="476"/>
      <c r="AA572" s="476"/>
      <c r="AB572" s="476"/>
      <c r="AC572" s="476"/>
      <c r="AD572" s="476"/>
      <c r="AE572" s="476"/>
      <c r="AF572" s="476"/>
      <c r="AG572" s="476"/>
      <c r="AH572" s="476"/>
      <c r="AI572" s="476"/>
      <c r="AJ572" s="458">
        <f t="shared" si="479"/>
        <v>0</v>
      </c>
      <c r="AK572" s="476"/>
      <c r="AL572" s="476"/>
      <c r="AM572" s="499">
        <f t="shared" si="480"/>
        <v>0</v>
      </c>
      <c r="AN572" s="470">
        <v>22</v>
      </c>
      <c r="AO572" s="470"/>
      <c r="AP572" s="470"/>
      <c r="AQ572" s="72">
        <f t="shared" si="481"/>
        <v>22</v>
      </c>
    </row>
    <row r="573" s="448" customFormat="1" ht="14" customHeight="1" spans="1:43">
      <c r="A573" s="500"/>
      <c r="B573" s="470"/>
      <c r="C573" s="471" t="s">
        <v>641</v>
      </c>
      <c r="D573" s="474"/>
      <c r="E573" s="475">
        <f t="shared" si="476"/>
        <v>18</v>
      </c>
      <c r="F573" s="476"/>
      <c r="G573" s="476"/>
      <c r="H573" s="476"/>
      <c r="I573" s="476"/>
      <c r="J573" s="476"/>
      <c r="K573" s="476"/>
      <c r="L573" s="476"/>
      <c r="M573" s="476"/>
      <c r="N573" s="476"/>
      <c r="O573" s="476"/>
      <c r="P573" s="476"/>
      <c r="Q573" s="476"/>
      <c r="R573" s="458">
        <f t="shared" si="477"/>
        <v>0</v>
      </c>
      <c r="S573" s="476"/>
      <c r="T573" s="476"/>
      <c r="U573" s="458">
        <f t="shared" si="478"/>
        <v>0</v>
      </c>
      <c r="V573" s="476"/>
      <c r="W573" s="476"/>
      <c r="X573" s="476"/>
      <c r="Y573" s="476"/>
      <c r="Z573" s="476"/>
      <c r="AA573" s="476"/>
      <c r="AB573" s="476"/>
      <c r="AC573" s="476"/>
      <c r="AD573" s="476"/>
      <c r="AE573" s="476">
        <v>18</v>
      </c>
      <c r="AF573" s="476"/>
      <c r="AG573" s="476"/>
      <c r="AH573" s="476"/>
      <c r="AI573" s="476"/>
      <c r="AJ573" s="458">
        <f t="shared" si="479"/>
        <v>18</v>
      </c>
      <c r="AK573" s="476"/>
      <c r="AL573" s="476"/>
      <c r="AM573" s="499">
        <f t="shared" si="480"/>
        <v>18</v>
      </c>
      <c r="AN573" s="470">
        <v>21</v>
      </c>
      <c r="AO573" s="470"/>
      <c r="AP573" s="470"/>
      <c r="AQ573" s="72">
        <f t="shared" si="481"/>
        <v>39</v>
      </c>
    </row>
    <row r="574" s="448" customFormat="1" ht="14" customHeight="1" spans="1:43">
      <c r="A574" s="500"/>
      <c r="B574" s="470"/>
      <c r="C574" s="471" t="s">
        <v>642</v>
      </c>
      <c r="D574" s="474"/>
      <c r="E574" s="475">
        <f t="shared" si="476"/>
        <v>0</v>
      </c>
      <c r="F574" s="476"/>
      <c r="G574" s="476"/>
      <c r="H574" s="476"/>
      <c r="I574" s="476"/>
      <c r="J574" s="476"/>
      <c r="K574" s="476"/>
      <c r="L574" s="476"/>
      <c r="M574" s="476"/>
      <c r="N574" s="476"/>
      <c r="O574" s="476"/>
      <c r="P574" s="476"/>
      <c r="Q574" s="476"/>
      <c r="R574" s="458">
        <f t="shared" si="477"/>
        <v>0</v>
      </c>
      <c r="S574" s="476"/>
      <c r="T574" s="476"/>
      <c r="U574" s="458">
        <f t="shared" si="478"/>
        <v>0</v>
      </c>
      <c r="V574" s="476"/>
      <c r="W574" s="476"/>
      <c r="X574" s="476"/>
      <c r="Y574" s="476"/>
      <c r="Z574" s="476"/>
      <c r="AA574" s="476"/>
      <c r="AB574" s="476"/>
      <c r="AC574" s="476"/>
      <c r="AD574" s="476"/>
      <c r="AE574" s="476"/>
      <c r="AF574" s="476"/>
      <c r="AG574" s="476"/>
      <c r="AH574" s="476"/>
      <c r="AI574" s="476"/>
      <c r="AJ574" s="458">
        <f t="shared" si="479"/>
        <v>0</v>
      </c>
      <c r="AK574" s="476"/>
      <c r="AL574" s="476"/>
      <c r="AM574" s="499">
        <f t="shared" si="480"/>
        <v>0</v>
      </c>
      <c r="AN574" s="470"/>
      <c r="AO574" s="470"/>
      <c r="AP574" s="470"/>
      <c r="AQ574" s="72">
        <f t="shared" si="481"/>
        <v>0</v>
      </c>
    </row>
    <row r="575" s="448" customFormat="1" ht="14" customHeight="1" spans="1:43">
      <c r="A575" s="500"/>
      <c r="B575" s="470"/>
      <c r="C575" s="471" t="s">
        <v>643</v>
      </c>
      <c r="D575" s="474"/>
      <c r="E575" s="475">
        <f t="shared" si="476"/>
        <v>0</v>
      </c>
      <c r="F575" s="476"/>
      <c r="G575" s="476"/>
      <c r="H575" s="476"/>
      <c r="I575" s="476"/>
      <c r="J575" s="476"/>
      <c r="K575" s="476"/>
      <c r="L575" s="476"/>
      <c r="M575" s="476"/>
      <c r="N575" s="476"/>
      <c r="O575" s="476"/>
      <c r="P575" s="476"/>
      <c r="Q575" s="476"/>
      <c r="R575" s="458">
        <f t="shared" si="477"/>
        <v>0</v>
      </c>
      <c r="S575" s="476"/>
      <c r="T575" s="476"/>
      <c r="U575" s="458">
        <f t="shared" si="478"/>
        <v>0</v>
      </c>
      <c r="V575" s="476"/>
      <c r="W575" s="476"/>
      <c r="X575" s="476"/>
      <c r="Y575" s="476"/>
      <c r="Z575" s="476"/>
      <c r="AA575" s="476"/>
      <c r="AB575" s="476"/>
      <c r="AC575" s="476"/>
      <c r="AD575" s="476"/>
      <c r="AE575" s="476"/>
      <c r="AF575" s="476"/>
      <c r="AG575" s="476"/>
      <c r="AH575" s="476"/>
      <c r="AI575" s="476"/>
      <c r="AJ575" s="458">
        <f t="shared" si="479"/>
        <v>0</v>
      </c>
      <c r="AK575" s="476"/>
      <c r="AL575" s="476"/>
      <c r="AM575" s="499">
        <f t="shared" si="480"/>
        <v>0</v>
      </c>
      <c r="AN575" s="470"/>
      <c r="AO575" s="470"/>
      <c r="AP575" s="470"/>
      <c r="AQ575" s="72">
        <f t="shared" si="481"/>
        <v>0</v>
      </c>
    </row>
    <row r="576" s="448" customFormat="1" ht="14" customHeight="1" spans="1:43">
      <c r="A576" s="500"/>
      <c r="B576" s="470"/>
      <c r="C576" s="471" t="s">
        <v>644</v>
      </c>
      <c r="D576" s="474"/>
      <c r="E576" s="475">
        <f t="shared" si="476"/>
        <v>267.5</v>
      </c>
      <c r="F576" s="476"/>
      <c r="G576" s="476"/>
      <c r="H576" s="476"/>
      <c r="I576" s="476"/>
      <c r="J576" s="476"/>
      <c r="K576" s="476"/>
      <c r="L576" s="476"/>
      <c r="M576" s="476"/>
      <c r="N576" s="476"/>
      <c r="O576" s="476"/>
      <c r="P576" s="476"/>
      <c r="Q576" s="476"/>
      <c r="R576" s="458">
        <f t="shared" si="477"/>
        <v>0</v>
      </c>
      <c r="S576" s="476"/>
      <c r="T576" s="476"/>
      <c r="U576" s="458">
        <f t="shared" si="478"/>
        <v>0</v>
      </c>
      <c r="V576" s="476"/>
      <c r="W576" s="476"/>
      <c r="X576" s="476">
        <v>9.5</v>
      </c>
      <c r="Y576" s="476">
        <v>30</v>
      </c>
      <c r="Z576" s="476">
        <v>225</v>
      </c>
      <c r="AA576" s="476"/>
      <c r="AB576" s="476"/>
      <c r="AC576" s="476">
        <v>3</v>
      </c>
      <c r="AD576" s="476"/>
      <c r="AE576" s="476"/>
      <c r="AF576" s="476"/>
      <c r="AG576" s="476"/>
      <c r="AH576" s="476"/>
      <c r="AI576" s="476"/>
      <c r="AJ576" s="458">
        <f t="shared" si="479"/>
        <v>267.5</v>
      </c>
      <c r="AK576" s="476"/>
      <c r="AL576" s="476"/>
      <c r="AM576" s="499">
        <f t="shared" si="480"/>
        <v>267.5</v>
      </c>
      <c r="AN576" s="470">
        <v>207</v>
      </c>
      <c r="AO576" s="470"/>
      <c r="AP576" s="470"/>
      <c r="AQ576" s="72">
        <f t="shared" si="481"/>
        <v>474.5</v>
      </c>
    </row>
    <row r="577" s="448" customFormat="1" ht="14" customHeight="1" spans="1:43">
      <c r="A577" s="500"/>
      <c r="B577" s="470"/>
      <c r="C577" s="471" t="s">
        <v>645</v>
      </c>
      <c r="D577" s="474">
        <f t="shared" ref="D577:AQ577" si="482">SUM(D578:D581)</f>
        <v>0</v>
      </c>
      <c r="E577" s="474">
        <f t="shared" si="482"/>
        <v>0</v>
      </c>
      <c r="F577" s="474">
        <f t="shared" si="482"/>
        <v>0</v>
      </c>
      <c r="G577" s="474">
        <f t="shared" si="482"/>
        <v>0</v>
      </c>
      <c r="H577" s="474">
        <f t="shared" si="482"/>
        <v>0</v>
      </c>
      <c r="I577" s="474">
        <f t="shared" si="482"/>
        <v>0</v>
      </c>
      <c r="J577" s="474">
        <f t="shared" si="482"/>
        <v>0</v>
      </c>
      <c r="K577" s="474">
        <f t="shared" si="482"/>
        <v>0</v>
      </c>
      <c r="L577" s="474">
        <f t="shared" si="482"/>
        <v>0</v>
      </c>
      <c r="M577" s="474">
        <f t="shared" si="482"/>
        <v>0</v>
      </c>
      <c r="N577" s="474">
        <f t="shared" si="482"/>
        <v>0</v>
      </c>
      <c r="O577" s="474">
        <f t="shared" si="482"/>
        <v>0</v>
      </c>
      <c r="P577" s="474">
        <f t="shared" si="482"/>
        <v>0</v>
      </c>
      <c r="Q577" s="474">
        <f t="shared" si="482"/>
        <v>0</v>
      </c>
      <c r="R577" s="474">
        <f t="shared" si="482"/>
        <v>0</v>
      </c>
      <c r="S577" s="474">
        <f t="shared" si="482"/>
        <v>0</v>
      </c>
      <c r="T577" s="474">
        <f t="shared" si="482"/>
        <v>0</v>
      </c>
      <c r="U577" s="474">
        <f t="shared" si="482"/>
        <v>0</v>
      </c>
      <c r="V577" s="474">
        <f t="shared" si="482"/>
        <v>0</v>
      </c>
      <c r="W577" s="474">
        <f t="shared" si="482"/>
        <v>0</v>
      </c>
      <c r="X577" s="474">
        <f t="shared" si="482"/>
        <v>0</v>
      </c>
      <c r="Y577" s="474">
        <f t="shared" si="482"/>
        <v>0</v>
      </c>
      <c r="Z577" s="474">
        <f t="shared" si="482"/>
        <v>0</v>
      </c>
      <c r="AA577" s="474">
        <f t="shared" si="482"/>
        <v>0</v>
      </c>
      <c r="AB577" s="474">
        <f t="shared" si="482"/>
        <v>0</v>
      </c>
      <c r="AC577" s="474">
        <f t="shared" si="482"/>
        <v>0</v>
      </c>
      <c r="AD577" s="474">
        <f t="shared" si="482"/>
        <v>0</v>
      </c>
      <c r="AE577" s="474">
        <f t="shared" si="482"/>
        <v>0</v>
      </c>
      <c r="AF577" s="474">
        <f t="shared" si="482"/>
        <v>0</v>
      </c>
      <c r="AG577" s="474">
        <f t="shared" si="482"/>
        <v>0</v>
      </c>
      <c r="AH577" s="474">
        <f t="shared" si="482"/>
        <v>0</v>
      </c>
      <c r="AI577" s="474">
        <f t="shared" si="482"/>
        <v>0</v>
      </c>
      <c r="AJ577" s="474">
        <f t="shared" si="482"/>
        <v>0</v>
      </c>
      <c r="AK577" s="474">
        <f t="shared" si="482"/>
        <v>0</v>
      </c>
      <c r="AL577" s="474">
        <f t="shared" si="482"/>
        <v>0</v>
      </c>
      <c r="AM577" s="498">
        <f t="shared" si="482"/>
        <v>0</v>
      </c>
      <c r="AN577" s="474">
        <f t="shared" si="482"/>
        <v>0</v>
      </c>
      <c r="AO577" s="474">
        <f t="shared" si="482"/>
        <v>0</v>
      </c>
      <c r="AP577" s="474">
        <f t="shared" si="482"/>
        <v>0</v>
      </c>
      <c r="AQ577" s="474">
        <f t="shared" si="482"/>
        <v>0</v>
      </c>
    </row>
    <row r="578" s="448" customFormat="1" ht="14" customHeight="1" spans="1:43">
      <c r="A578" s="500"/>
      <c r="B578" s="470"/>
      <c r="C578" s="471" t="s">
        <v>150</v>
      </c>
      <c r="D578" s="474"/>
      <c r="E578" s="475">
        <f t="shared" ref="E578:E581" si="483">R578+U578+V578+AJ578+AL578</f>
        <v>0</v>
      </c>
      <c r="F578" s="476"/>
      <c r="G578" s="476"/>
      <c r="H578" s="476"/>
      <c r="I578" s="476"/>
      <c r="J578" s="476"/>
      <c r="K578" s="476"/>
      <c r="L578" s="476"/>
      <c r="M578" s="476"/>
      <c r="N578" s="476"/>
      <c r="O578" s="476"/>
      <c r="P578" s="476"/>
      <c r="Q578" s="476"/>
      <c r="R578" s="458">
        <f t="shared" ref="R578:R581" si="484">SUM(F578:Q578)</f>
        <v>0</v>
      </c>
      <c r="S578" s="476"/>
      <c r="T578" s="476"/>
      <c r="U578" s="458">
        <f t="shared" ref="U578:U581" si="485">SUM(S578:T578)</f>
        <v>0</v>
      </c>
      <c r="V578" s="476"/>
      <c r="W578" s="476"/>
      <c r="X578" s="476"/>
      <c r="Y578" s="476"/>
      <c r="Z578" s="476"/>
      <c r="AA578" s="476"/>
      <c r="AB578" s="476"/>
      <c r="AC578" s="476"/>
      <c r="AD578" s="476"/>
      <c r="AE578" s="476"/>
      <c r="AF578" s="476"/>
      <c r="AG578" s="476"/>
      <c r="AH578" s="476"/>
      <c r="AI578" s="476"/>
      <c r="AJ578" s="458">
        <f t="shared" ref="AJ578:AJ581" si="486">SUM(W578:AI578)</f>
        <v>0</v>
      </c>
      <c r="AK578" s="476"/>
      <c r="AL578" s="476"/>
      <c r="AM578" s="499">
        <f t="shared" ref="AM578:AM581" si="487">R578+U578+V578+AJ578+AL578</f>
        <v>0</v>
      </c>
      <c r="AN578" s="470"/>
      <c r="AO578" s="470"/>
      <c r="AP578" s="470"/>
      <c r="AQ578" s="72">
        <f t="shared" ref="AQ578:AQ581" si="488">AM578+AN578+AO578+AP578</f>
        <v>0</v>
      </c>
    </row>
    <row r="579" s="448" customFormat="1" ht="14" customHeight="1" spans="1:43">
      <c r="A579" s="500"/>
      <c r="B579" s="470"/>
      <c r="C579" s="471" t="s">
        <v>152</v>
      </c>
      <c r="D579" s="474"/>
      <c r="E579" s="475">
        <f t="shared" si="483"/>
        <v>0</v>
      </c>
      <c r="F579" s="476"/>
      <c r="G579" s="476"/>
      <c r="H579" s="476"/>
      <c r="I579" s="476"/>
      <c r="J579" s="476"/>
      <c r="K579" s="476"/>
      <c r="L579" s="476"/>
      <c r="M579" s="476"/>
      <c r="N579" s="476"/>
      <c r="O579" s="476"/>
      <c r="P579" s="476"/>
      <c r="Q579" s="476"/>
      <c r="R579" s="458">
        <f t="shared" si="484"/>
        <v>0</v>
      </c>
      <c r="S579" s="476"/>
      <c r="T579" s="476"/>
      <c r="U579" s="458">
        <f t="shared" si="485"/>
        <v>0</v>
      </c>
      <c r="V579" s="476"/>
      <c r="W579" s="476"/>
      <c r="X579" s="476"/>
      <c r="Y579" s="476"/>
      <c r="Z579" s="476"/>
      <c r="AA579" s="476"/>
      <c r="AB579" s="476"/>
      <c r="AC579" s="476"/>
      <c r="AD579" s="476"/>
      <c r="AE579" s="476"/>
      <c r="AF579" s="476"/>
      <c r="AG579" s="476"/>
      <c r="AH579" s="476"/>
      <c r="AI579" s="476"/>
      <c r="AJ579" s="458">
        <f t="shared" si="486"/>
        <v>0</v>
      </c>
      <c r="AK579" s="476"/>
      <c r="AL579" s="476"/>
      <c r="AM579" s="499">
        <f t="shared" si="487"/>
        <v>0</v>
      </c>
      <c r="AN579" s="470"/>
      <c r="AO579" s="470"/>
      <c r="AP579" s="470"/>
      <c r="AQ579" s="72">
        <f t="shared" si="488"/>
        <v>0</v>
      </c>
    </row>
    <row r="580" s="448" customFormat="1" ht="14" customHeight="1" spans="1:43">
      <c r="A580" s="500"/>
      <c r="B580" s="470"/>
      <c r="C580" s="471" t="s">
        <v>154</v>
      </c>
      <c r="D580" s="474"/>
      <c r="E580" s="475">
        <f t="shared" si="483"/>
        <v>0</v>
      </c>
      <c r="F580" s="476"/>
      <c r="G580" s="476"/>
      <c r="H580" s="476"/>
      <c r="I580" s="476"/>
      <c r="J580" s="476"/>
      <c r="K580" s="476"/>
      <c r="L580" s="476"/>
      <c r="M580" s="476"/>
      <c r="N580" s="476"/>
      <c r="O580" s="476"/>
      <c r="P580" s="476"/>
      <c r="Q580" s="476"/>
      <c r="R580" s="458">
        <f t="shared" si="484"/>
        <v>0</v>
      </c>
      <c r="S580" s="476"/>
      <c r="T580" s="476"/>
      <c r="U580" s="458">
        <f t="shared" si="485"/>
        <v>0</v>
      </c>
      <c r="V580" s="476"/>
      <c r="W580" s="476"/>
      <c r="X580" s="476"/>
      <c r="Y580" s="476"/>
      <c r="Z580" s="476"/>
      <c r="AA580" s="476"/>
      <c r="AB580" s="476"/>
      <c r="AC580" s="476"/>
      <c r="AD580" s="476"/>
      <c r="AE580" s="476"/>
      <c r="AF580" s="476"/>
      <c r="AG580" s="476"/>
      <c r="AH580" s="476"/>
      <c r="AI580" s="476"/>
      <c r="AJ580" s="458">
        <f t="shared" si="486"/>
        <v>0</v>
      </c>
      <c r="AK580" s="476"/>
      <c r="AL580" s="476"/>
      <c r="AM580" s="499">
        <f t="shared" si="487"/>
        <v>0</v>
      </c>
      <c r="AN580" s="470"/>
      <c r="AO580" s="470"/>
      <c r="AP580" s="470"/>
      <c r="AQ580" s="72">
        <f t="shared" si="488"/>
        <v>0</v>
      </c>
    </row>
    <row r="581" s="448" customFormat="1" ht="14" customHeight="1" spans="1:43">
      <c r="A581" s="500"/>
      <c r="B581" s="470"/>
      <c r="C581" s="471" t="s">
        <v>646</v>
      </c>
      <c r="D581" s="474"/>
      <c r="E581" s="475">
        <f t="shared" si="483"/>
        <v>0</v>
      </c>
      <c r="F581" s="476"/>
      <c r="G581" s="476"/>
      <c r="H581" s="476"/>
      <c r="I581" s="476"/>
      <c r="J581" s="476"/>
      <c r="K581" s="476"/>
      <c r="L581" s="476"/>
      <c r="M581" s="476"/>
      <c r="N581" s="476"/>
      <c r="O581" s="476"/>
      <c r="P581" s="476"/>
      <c r="Q581" s="476"/>
      <c r="R581" s="458">
        <f t="shared" si="484"/>
        <v>0</v>
      </c>
      <c r="S581" s="476"/>
      <c r="T581" s="476"/>
      <c r="U581" s="458">
        <f t="shared" si="485"/>
        <v>0</v>
      </c>
      <c r="V581" s="476"/>
      <c r="W581" s="476"/>
      <c r="X581" s="476"/>
      <c r="Y581" s="476"/>
      <c r="Z581" s="476"/>
      <c r="AA581" s="476"/>
      <c r="AB581" s="476"/>
      <c r="AC581" s="476"/>
      <c r="AD581" s="476"/>
      <c r="AE581" s="476"/>
      <c r="AF581" s="476"/>
      <c r="AG581" s="476"/>
      <c r="AH581" s="476"/>
      <c r="AI581" s="476"/>
      <c r="AJ581" s="458">
        <f t="shared" si="486"/>
        <v>0</v>
      </c>
      <c r="AK581" s="476"/>
      <c r="AL581" s="476"/>
      <c r="AM581" s="499">
        <f t="shared" si="487"/>
        <v>0</v>
      </c>
      <c r="AN581" s="470"/>
      <c r="AO581" s="470"/>
      <c r="AP581" s="470"/>
      <c r="AQ581" s="72">
        <f t="shared" si="488"/>
        <v>0</v>
      </c>
    </row>
    <row r="582" s="448" customFormat="1" ht="14" customHeight="1" spans="1:43">
      <c r="A582" s="500"/>
      <c r="B582" s="470"/>
      <c r="C582" s="471" t="s">
        <v>647</v>
      </c>
      <c r="D582" s="474">
        <f t="shared" ref="D582:AQ582" si="489">SUM(D583:D584)</f>
        <v>0</v>
      </c>
      <c r="E582" s="474">
        <f t="shared" si="489"/>
        <v>0</v>
      </c>
      <c r="F582" s="474">
        <f t="shared" si="489"/>
        <v>0</v>
      </c>
      <c r="G582" s="474">
        <f t="shared" si="489"/>
        <v>0</v>
      </c>
      <c r="H582" s="474">
        <f t="shared" si="489"/>
        <v>0</v>
      </c>
      <c r="I582" s="474">
        <f t="shared" si="489"/>
        <v>0</v>
      </c>
      <c r="J582" s="474">
        <f t="shared" si="489"/>
        <v>0</v>
      </c>
      <c r="K582" s="474">
        <f t="shared" si="489"/>
        <v>0</v>
      </c>
      <c r="L582" s="474">
        <f t="shared" si="489"/>
        <v>0</v>
      </c>
      <c r="M582" s="474">
        <f t="shared" si="489"/>
        <v>0</v>
      </c>
      <c r="N582" s="474">
        <f t="shared" si="489"/>
        <v>0</v>
      </c>
      <c r="O582" s="474">
        <f t="shared" si="489"/>
        <v>0</v>
      </c>
      <c r="P582" s="474">
        <f t="shared" si="489"/>
        <v>0</v>
      </c>
      <c r="Q582" s="474">
        <f t="shared" si="489"/>
        <v>0</v>
      </c>
      <c r="R582" s="474">
        <f t="shared" si="489"/>
        <v>0</v>
      </c>
      <c r="S582" s="474">
        <f t="shared" si="489"/>
        <v>0</v>
      </c>
      <c r="T582" s="474">
        <f t="shared" si="489"/>
        <v>0</v>
      </c>
      <c r="U582" s="474">
        <f t="shared" si="489"/>
        <v>0</v>
      </c>
      <c r="V582" s="474">
        <f t="shared" si="489"/>
        <v>0</v>
      </c>
      <c r="W582" s="474">
        <f t="shared" si="489"/>
        <v>0</v>
      </c>
      <c r="X582" s="474">
        <f t="shared" si="489"/>
        <v>0</v>
      </c>
      <c r="Y582" s="474">
        <f t="shared" si="489"/>
        <v>0</v>
      </c>
      <c r="Z582" s="474">
        <f t="shared" si="489"/>
        <v>0</v>
      </c>
      <c r="AA582" s="474">
        <f t="shared" si="489"/>
        <v>0</v>
      </c>
      <c r="AB582" s="474">
        <f t="shared" si="489"/>
        <v>0</v>
      </c>
      <c r="AC582" s="474">
        <f t="shared" si="489"/>
        <v>0</v>
      </c>
      <c r="AD582" s="474">
        <f t="shared" si="489"/>
        <v>0</v>
      </c>
      <c r="AE582" s="474">
        <f t="shared" si="489"/>
        <v>0</v>
      </c>
      <c r="AF582" s="474">
        <f t="shared" si="489"/>
        <v>0</v>
      </c>
      <c r="AG582" s="474">
        <f t="shared" si="489"/>
        <v>0</v>
      </c>
      <c r="AH582" s="474">
        <f t="shared" si="489"/>
        <v>0</v>
      </c>
      <c r="AI582" s="474">
        <f t="shared" si="489"/>
        <v>0</v>
      </c>
      <c r="AJ582" s="474">
        <f t="shared" si="489"/>
        <v>0</v>
      </c>
      <c r="AK582" s="474">
        <f t="shared" si="489"/>
        <v>0</v>
      </c>
      <c r="AL582" s="474">
        <f t="shared" si="489"/>
        <v>0</v>
      </c>
      <c r="AM582" s="498">
        <f t="shared" si="489"/>
        <v>0</v>
      </c>
      <c r="AN582" s="474">
        <f t="shared" si="489"/>
        <v>0</v>
      </c>
      <c r="AO582" s="474">
        <f t="shared" si="489"/>
        <v>0</v>
      </c>
      <c r="AP582" s="474">
        <f t="shared" si="489"/>
        <v>0</v>
      </c>
      <c r="AQ582" s="474">
        <f t="shared" si="489"/>
        <v>0</v>
      </c>
    </row>
    <row r="583" s="448" customFormat="1" ht="14" customHeight="1" spans="1:43">
      <c r="A583" s="500"/>
      <c r="B583" s="470"/>
      <c r="C583" s="471" t="s">
        <v>648</v>
      </c>
      <c r="D583" s="474"/>
      <c r="E583" s="475">
        <f t="shared" ref="E583:E587" si="490">R583+U583+V583+AJ583+AL583</f>
        <v>0</v>
      </c>
      <c r="F583" s="476"/>
      <c r="G583" s="476"/>
      <c r="H583" s="476"/>
      <c r="I583" s="476"/>
      <c r="J583" s="476"/>
      <c r="K583" s="476"/>
      <c r="L583" s="476"/>
      <c r="M583" s="476"/>
      <c r="N583" s="476"/>
      <c r="O583" s="476"/>
      <c r="P583" s="476"/>
      <c r="Q583" s="476"/>
      <c r="R583" s="458">
        <f t="shared" ref="R583:R587" si="491">SUM(F583:Q583)</f>
        <v>0</v>
      </c>
      <c r="S583" s="476"/>
      <c r="T583" s="476"/>
      <c r="U583" s="458">
        <f t="shared" ref="U583:U587" si="492">SUM(S583:T583)</f>
        <v>0</v>
      </c>
      <c r="V583" s="476"/>
      <c r="W583" s="476"/>
      <c r="X583" s="476"/>
      <c r="Y583" s="476"/>
      <c r="Z583" s="476"/>
      <c r="AA583" s="476"/>
      <c r="AB583" s="476"/>
      <c r="AC583" s="476"/>
      <c r="AD583" s="476"/>
      <c r="AE583" s="476"/>
      <c r="AF583" s="476"/>
      <c r="AG583" s="476"/>
      <c r="AH583" s="476"/>
      <c r="AI583" s="476"/>
      <c r="AJ583" s="458">
        <f t="shared" ref="AJ583:AJ587" si="493">SUM(W583:AI583)</f>
        <v>0</v>
      </c>
      <c r="AK583" s="476"/>
      <c r="AL583" s="476"/>
      <c r="AM583" s="499">
        <f t="shared" ref="AM583:AM587" si="494">R583+U583+V583+AJ583+AL583</f>
        <v>0</v>
      </c>
      <c r="AN583" s="470"/>
      <c r="AO583" s="470"/>
      <c r="AP583" s="470"/>
      <c r="AQ583" s="72">
        <f t="shared" ref="AQ583:AQ587" si="495">AM583+AN583+AO583+AP583</f>
        <v>0</v>
      </c>
    </row>
    <row r="584" s="448" customFormat="1" ht="14" customHeight="1" spans="1:43">
      <c r="A584" s="500"/>
      <c r="B584" s="470"/>
      <c r="C584" s="471" t="s">
        <v>649</v>
      </c>
      <c r="D584" s="474"/>
      <c r="E584" s="475">
        <f t="shared" si="490"/>
        <v>0</v>
      </c>
      <c r="F584" s="476"/>
      <c r="G584" s="476"/>
      <c r="H584" s="476"/>
      <c r="I584" s="476"/>
      <c r="J584" s="476"/>
      <c r="K584" s="476"/>
      <c r="L584" s="476"/>
      <c r="M584" s="476"/>
      <c r="N584" s="476"/>
      <c r="O584" s="476"/>
      <c r="P584" s="476"/>
      <c r="Q584" s="476"/>
      <c r="R584" s="458">
        <f t="shared" si="491"/>
        <v>0</v>
      </c>
      <c r="S584" s="476"/>
      <c r="T584" s="476"/>
      <c r="U584" s="458">
        <f t="shared" si="492"/>
        <v>0</v>
      </c>
      <c r="V584" s="476"/>
      <c r="W584" s="476"/>
      <c r="X584" s="476"/>
      <c r="Y584" s="476"/>
      <c r="Z584" s="476"/>
      <c r="AA584" s="476"/>
      <c r="AB584" s="476"/>
      <c r="AC584" s="476"/>
      <c r="AD584" s="476"/>
      <c r="AE584" s="476"/>
      <c r="AF584" s="476"/>
      <c r="AG584" s="476"/>
      <c r="AH584" s="476"/>
      <c r="AI584" s="476"/>
      <c r="AJ584" s="458">
        <f t="shared" si="493"/>
        <v>0</v>
      </c>
      <c r="AK584" s="476"/>
      <c r="AL584" s="476"/>
      <c r="AM584" s="499">
        <f t="shared" si="494"/>
        <v>0</v>
      </c>
      <c r="AN584" s="470"/>
      <c r="AO584" s="470"/>
      <c r="AP584" s="470"/>
      <c r="AQ584" s="72">
        <f t="shared" si="495"/>
        <v>0</v>
      </c>
    </row>
    <row r="585" s="448" customFormat="1" ht="14" customHeight="1" spans="1:43">
      <c r="A585" s="500"/>
      <c r="B585" s="470"/>
      <c r="C585" s="471" t="s">
        <v>650</v>
      </c>
      <c r="D585" s="474">
        <f t="shared" ref="D585:AQ585" si="496">SUM(D586:D587)</f>
        <v>0</v>
      </c>
      <c r="E585" s="474">
        <f t="shared" si="496"/>
        <v>10</v>
      </c>
      <c r="F585" s="474">
        <f t="shared" si="496"/>
        <v>0</v>
      </c>
      <c r="G585" s="474">
        <f t="shared" si="496"/>
        <v>0</v>
      </c>
      <c r="H585" s="474">
        <f t="shared" si="496"/>
        <v>0</v>
      </c>
      <c r="I585" s="474">
        <f t="shared" si="496"/>
        <v>0</v>
      </c>
      <c r="J585" s="474">
        <f t="shared" si="496"/>
        <v>0</v>
      </c>
      <c r="K585" s="474">
        <f t="shared" si="496"/>
        <v>0</v>
      </c>
      <c r="L585" s="474">
        <f t="shared" si="496"/>
        <v>0</v>
      </c>
      <c r="M585" s="474">
        <f t="shared" si="496"/>
        <v>0</v>
      </c>
      <c r="N585" s="474">
        <f t="shared" si="496"/>
        <v>0</v>
      </c>
      <c r="O585" s="474">
        <f t="shared" si="496"/>
        <v>0</v>
      </c>
      <c r="P585" s="474">
        <f t="shared" si="496"/>
        <v>0</v>
      </c>
      <c r="Q585" s="474">
        <f t="shared" si="496"/>
        <v>0</v>
      </c>
      <c r="R585" s="474">
        <f t="shared" si="496"/>
        <v>0</v>
      </c>
      <c r="S585" s="474">
        <f t="shared" si="496"/>
        <v>0</v>
      </c>
      <c r="T585" s="474">
        <f t="shared" si="496"/>
        <v>0</v>
      </c>
      <c r="U585" s="474">
        <f t="shared" si="496"/>
        <v>0</v>
      </c>
      <c r="V585" s="474">
        <f t="shared" si="496"/>
        <v>0</v>
      </c>
      <c r="W585" s="474">
        <f t="shared" si="496"/>
        <v>0</v>
      </c>
      <c r="X585" s="474">
        <f t="shared" si="496"/>
        <v>0</v>
      </c>
      <c r="Y585" s="474">
        <f t="shared" si="496"/>
        <v>0</v>
      </c>
      <c r="Z585" s="474">
        <f t="shared" si="496"/>
        <v>10</v>
      </c>
      <c r="AA585" s="474">
        <f t="shared" si="496"/>
        <v>0</v>
      </c>
      <c r="AB585" s="474">
        <f t="shared" si="496"/>
        <v>0</v>
      </c>
      <c r="AC585" s="474">
        <f t="shared" si="496"/>
        <v>0</v>
      </c>
      <c r="AD585" s="474">
        <f t="shared" si="496"/>
        <v>0</v>
      </c>
      <c r="AE585" s="474">
        <f t="shared" si="496"/>
        <v>0</v>
      </c>
      <c r="AF585" s="474">
        <f t="shared" si="496"/>
        <v>0</v>
      </c>
      <c r="AG585" s="474">
        <f t="shared" si="496"/>
        <v>0</v>
      </c>
      <c r="AH585" s="474">
        <f t="shared" si="496"/>
        <v>0</v>
      </c>
      <c r="AI585" s="474">
        <f t="shared" si="496"/>
        <v>0</v>
      </c>
      <c r="AJ585" s="474">
        <f t="shared" si="496"/>
        <v>10</v>
      </c>
      <c r="AK585" s="474">
        <f t="shared" si="496"/>
        <v>0</v>
      </c>
      <c r="AL585" s="474">
        <f t="shared" si="496"/>
        <v>0</v>
      </c>
      <c r="AM585" s="498">
        <f t="shared" si="496"/>
        <v>10</v>
      </c>
      <c r="AN585" s="474">
        <f t="shared" si="496"/>
        <v>0</v>
      </c>
      <c r="AO585" s="474">
        <f t="shared" si="496"/>
        <v>0</v>
      </c>
      <c r="AP585" s="474">
        <f t="shared" si="496"/>
        <v>0</v>
      </c>
      <c r="AQ585" s="474">
        <f t="shared" si="496"/>
        <v>10</v>
      </c>
    </row>
    <row r="586" s="448" customFormat="1" ht="14" customHeight="1" spans="1:43">
      <c r="A586" s="500"/>
      <c r="B586" s="470"/>
      <c r="C586" s="471" t="s">
        <v>651</v>
      </c>
      <c r="D586" s="474"/>
      <c r="E586" s="475">
        <f t="shared" si="490"/>
        <v>10</v>
      </c>
      <c r="F586" s="476"/>
      <c r="G586" s="476"/>
      <c r="H586" s="476"/>
      <c r="I586" s="476"/>
      <c r="J586" s="476"/>
      <c r="K586" s="476"/>
      <c r="L586" s="476"/>
      <c r="M586" s="476"/>
      <c r="N586" s="476"/>
      <c r="O586" s="476"/>
      <c r="P586" s="476"/>
      <c r="Q586" s="476"/>
      <c r="R586" s="458">
        <f t="shared" si="491"/>
        <v>0</v>
      </c>
      <c r="S586" s="476"/>
      <c r="T586" s="476"/>
      <c r="U586" s="458">
        <f t="shared" si="492"/>
        <v>0</v>
      </c>
      <c r="V586" s="476"/>
      <c r="W586" s="476"/>
      <c r="X586" s="476"/>
      <c r="Y586" s="476"/>
      <c r="Z586" s="476">
        <v>10</v>
      </c>
      <c r="AA586" s="476"/>
      <c r="AB586" s="476"/>
      <c r="AC586" s="476"/>
      <c r="AD586" s="476"/>
      <c r="AE586" s="476"/>
      <c r="AF586" s="476"/>
      <c r="AG586" s="476"/>
      <c r="AH586" s="476"/>
      <c r="AI586" s="476"/>
      <c r="AJ586" s="458">
        <f t="shared" si="493"/>
        <v>10</v>
      </c>
      <c r="AK586" s="476"/>
      <c r="AL586" s="476"/>
      <c r="AM586" s="499">
        <f t="shared" si="494"/>
        <v>10</v>
      </c>
      <c r="AN586" s="470"/>
      <c r="AO586" s="470"/>
      <c r="AP586" s="470"/>
      <c r="AQ586" s="72">
        <f t="shared" si="495"/>
        <v>10</v>
      </c>
    </row>
    <row r="587" s="448" customFormat="1" ht="14" customHeight="1" spans="1:43">
      <c r="A587" s="500"/>
      <c r="B587" s="470"/>
      <c r="C587" s="471" t="s">
        <v>652</v>
      </c>
      <c r="D587" s="474"/>
      <c r="E587" s="475">
        <f t="shared" si="490"/>
        <v>0</v>
      </c>
      <c r="F587" s="476"/>
      <c r="G587" s="476"/>
      <c r="H587" s="476"/>
      <c r="I587" s="476"/>
      <c r="J587" s="476"/>
      <c r="K587" s="476"/>
      <c r="L587" s="476"/>
      <c r="M587" s="476"/>
      <c r="N587" s="476"/>
      <c r="O587" s="476"/>
      <c r="P587" s="476"/>
      <c r="Q587" s="476"/>
      <c r="R587" s="458">
        <f t="shared" si="491"/>
        <v>0</v>
      </c>
      <c r="S587" s="476"/>
      <c r="T587" s="476"/>
      <c r="U587" s="458">
        <f t="shared" si="492"/>
        <v>0</v>
      </c>
      <c r="V587" s="476"/>
      <c r="W587" s="476"/>
      <c r="X587" s="476"/>
      <c r="Y587" s="476"/>
      <c r="Z587" s="476"/>
      <c r="AA587" s="476"/>
      <c r="AB587" s="476"/>
      <c r="AC587" s="476"/>
      <c r="AD587" s="476"/>
      <c r="AE587" s="476"/>
      <c r="AF587" s="476"/>
      <c r="AG587" s="476"/>
      <c r="AH587" s="476"/>
      <c r="AI587" s="476"/>
      <c r="AJ587" s="458">
        <f t="shared" si="493"/>
        <v>0</v>
      </c>
      <c r="AK587" s="476"/>
      <c r="AL587" s="476"/>
      <c r="AM587" s="499">
        <f t="shared" si="494"/>
        <v>0</v>
      </c>
      <c r="AN587" s="470"/>
      <c r="AO587" s="470"/>
      <c r="AP587" s="470"/>
      <c r="AQ587" s="72">
        <f t="shared" si="495"/>
        <v>0</v>
      </c>
    </row>
    <row r="588" s="448" customFormat="1" ht="14" customHeight="1" spans="1:43">
      <c r="A588" s="500"/>
      <c r="B588" s="470"/>
      <c r="C588" s="471" t="s">
        <v>653</v>
      </c>
      <c r="D588" s="474">
        <f t="shared" ref="D588:AQ588" si="497">SUM(D589:D590)</f>
        <v>0</v>
      </c>
      <c r="E588" s="474">
        <f t="shared" si="497"/>
        <v>7</v>
      </c>
      <c r="F588" s="474">
        <f t="shared" si="497"/>
        <v>0</v>
      </c>
      <c r="G588" s="474">
        <f t="shared" si="497"/>
        <v>0</v>
      </c>
      <c r="H588" s="474">
        <f t="shared" si="497"/>
        <v>0</v>
      </c>
      <c r="I588" s="474">
        <f t="shared" si="497"/>
        <v>0</v>
      </c>
      <c r="J588" s="474">
        <f t="shared" si="497"/>
        <v>0</v>
      </c>
      <c r="K588" s="474">
        <f t="shared" si="497"/>
        <v>0</v>
      </c>
      <c r="L588" s="474">
        <f t="shared" si="497"/>
        <v>0</v>
      </c>
      <c r="M588" s="474">
        <f t="shared" si="497"/>
        <v>0</v>
      </c>
      <c r="N588" s="474">
        <f t="shared" si="497"/>
        <v>0</v>
      </c>
      <c r="O588" s="474">
        <f t="shared" si="497"/>
        <v>0</v>
      </c>
      <c r="P588" s="474">
        <f t="shared" si="497"/>
        <v>0</v>
      </c>
      <c r="Q588" s="474">
        <f t="shared" si="497"/>
        <v>0</v>
      </c>
      <c r="R588" s="474">
        <f t="shared" si="497"/>
        <v>0</v>
      </c>
      <c r="S588" s="474">
        <f t="shared" si="497"/>
        <v>0</v>
      </c>
      <c r="T588" s="474">
        <f t="shared" si="497"/>
        <v>0</v>
      </c>
      <c r="U588" s="474">
        <f t="shared" si="497"/>
        <v>0</v>
      </c>
      <c r="V588" s="474">
        <f t="shared" si="497"/>
        <v>0</v>
      </c>
      <c r="W588" s="474">
        <f t="shared" si="497"/>
        <v>0</v>
      </c>
      <c r="X588" s="474">
        <f t="shared" si="497"/>
        <v>0</v>
      </c>
      <c r="Y588" s="474">
        <f t="shared" si="497"/>
        <v>0</v>
      </c>
      <c r="Z588" s="474">
        <f t="shared" si="497"/>
        <v>7</v>
      </c>
      <c r="AA588" s="474">
        <f t="shared" si="497"/>
        <v>0</v>
      </c>
      <c r="AB588" s="474">
        <f t="shared" si="497"/>
        <v>0</v>
      </c>
      <c r="AC588" s="474">
        <f t="shared" si="497"/>
        <v>0</v>
      </c>
      <c r="AD588" s="474">
        <f t="shared" si="497"/>
        <v>0</v>
      </c>
      <c r="AE588" s="474">
        <f t="shared" si="497"/>
        <v>0</v>
      </c>
      <c r="AF588" s="474">
        <f t="shared" si="497"/>
        <v>0</v>
      </c>
      <c r="AG588" s="474">
        <f t="shared" si="497"/>
        <v>0</v>
      </c>
      <c r="AH588" s="474">
        <f t="shared" si="497"/>
        <v>0</v>
      </c>
      <c r="AI588" s="474">
        <f t="shared" si="497"/>
        <v>0</v>
      </c>
      <c r="AJ588" s="474">
        <f t="shared" si="497"/>
        <v>7</v>
      </c>
      <c r="AK588" s="474">
        <f t="shared" si="497"/>
        <v>0</v>
      </c>
      <c r="AL588" s="474">
        <f t="shared" si="497"/>
        <v>0</v>
      </c>
      <c r="AM588" s="498">
        <f t="shared" si="497"/>
        <v>7</v>
      </c>
      <c r="AN588" s="474">
        <f t="shared" si="497"/>
        <v>0</v>
      </c>
      <c r="AO588" s="474">
        <f t="shared" si="497"/>
        <v>0</v>
      </c>
      <c r="AP588" s="474">
        <f t="shared" si="497"/>
        <v>0</v>
      </c>
      <c r="AQ588" s="474">
        <f t="shared" si="497"/>
        <v>7</v>
      </c>
    </row>
    <row r="589" s="448" customFormat="1" ht="14" customHeight="1" spans="1:43">
      <c r="A589" s="500"/>
      <c r="B589" s="470"/>
      <c r="C589" s="471" t="s">
        <v>654</v>
      </c>
      <c r="D589" s="474"/>
      <c r="E589" s="475">
        <f t="shared" ref="E589:E593" si="498">R589+U589+V589+AJ589+AL589</f>
        <v>2</v>
      </c>
      <c r="F589" s="476"/>
      <c r="G589" s="476"/>
      <c r="H589" s="476"/>
      <c r="I589" s="476"/>
      <c r="J589" s="476"/>
      <c r="K589" s="476"/>
      <c r="L589" s="476"/>
      <c r="M589" s="476"/>
      <c r="N589" s="476"/>
      <c r="O589" s="476"/>
      <c r="P589" s="476"/>
      <c r="Q589" s="476"/>
      <c r="R589" s="458">
        <f t="shared" ref="R589:R593" si="499">SUM(F589:Q589)</f>
        <v>0</v>
      </c>
      <c r="S589" s="476"/>
      <c r="T589" s="476"/>
      <c r="U589" s="458">
        <f t="shared" ref="U589:U593" si="500">SUM(S589:T589)</f>
        <v>0</v>
      </c>
      <c r="V589" s="476"/>
      <c r="W589" s="476"/>
      <c r="X589" s="476"/>
      <c r="Y589" s="476"/>
      <c r="Z589" s="476">
        <v>2</v>
      </c>
      <c r="AA589" s="476"/>
      <c r="AB589" s="476"/>
      <c r="AC589" s="476"/>
      <c r="AD589" s="476"/>
      <c r="AE589" s="476"/>
      <c r="AF589" s="476"/>
      <c r="AG589" s="476"/>
      <c r="AH589" s="476"/>
      <c r="AI589" s="476"/>
      <c r="AJ589" s="458">
        <f t="shared" ref="AJ589:AJ593" si="501">SUM(W589:AI589)</f>
        <v>2</v>
      </c>
      <c r="AK589" s="476"/>
      <c r="AL589" s="476"/>
      <c r="AM589" s="499">
        <f t="shared" ref="AM589:AM593" si="502">R589+U589+V589+AJ589+AL589</f>
        <v>2</v>
      </c>
      <c r="AN589" s="470"/>
      <c r="AO589" s="470"/>
      <c r="AP589" s="470"/>
      <c r="AQ589" s="72">
        <f t="shared" ref="AQ589:AQ593" si="503">AM589+AN589+AO589+AP589</f>
        <v>2</v>
      </c>
    </row>
    <row r="590" s="448" customFormat="1" ht="14" customHeight="1" spans="1:43">
      <c r="A590" s="500"/>
      <c r="B590" s="470"/>
      <c r="C590" s="471" t="s">
        <v>655</v>
      </c>
      <c r="D590" s="474"/>
      <c r="E590" s="475">
        <f t="shared" si="498"/>
        <v>5</v>
      </c>
      <c r="F590" s="476"/>
      <c r="G590" s="476"/>
      <c r="H590" s="476"/>
      <c r="I590" s="476"/>
      <c r="J590" s="476"/>
      <c r="K590" s="476"/>
      <c r="L590" s="476"/>
      <c r="M590" s="476"/>
      <c r="N590" s="476"/>
      <c r="O590" s="476"/>
      <c r="P590" s="476"/>
      <c r="Q590" s="476"/>
      <c r="R590" s="458">
        <f t="shared" si="499"/>
        <v>0</v>
      </c>
      <c r="S590" s="476"/>
      <c r="T590" s="476"/>
      <c r="U590" s="458">
        <f t="shared" si="500"/>
        <v>0</v>
      </c>
      <c r="V590" s="476"/>
      <c r="W590" s="476"/>
      <c r="X590" s="476"/>
      <c r="Y590" s="476"/>
      <c r="Z590" s="476">
        <v>5</v>
      </c>
      <c r="AA590" s="476"/>
      <c r="AB590" s="476"/>
      <c r="AC590" s="476"/>
      <c r="AD590" s="476"/>
      <c r="AE590" s="476"/>
      <c r="AF590" s="476"/>
      <c r="AG590" s="476"/>
      <c r="AH590" s="476"/>
      <c r="AI590" s="476"/>
      <c r="AJ590" s="458">
        <f t="shared" si="501"/>
        <v>5</v>
      </c>
      <c r="AK590" s="476"/>
      <c r="AL590" s="476"/>
      <c r="AM590" s="499">
        <f t="shared" si="502"/>
        <v>5</v>
      </c>
      <c r="AN590" s="470"/>
      <c r="AO590" s="470"/>
      <c r="AP590" s="470"/>
      <c r="AQ590" s="72">
        <f t="shared" si="503"/>
        <v>5</v>
      </c>
    </row>
    <row r="591" s="448" customFormat="1" ht="14" customHeight="1" spans="1:43">
      <c r="A591" s="500"/>
      <c r="B591" s="470"/>
      <c r="C591" s="471" t="s">
        <v>656</v>
      </c>
      <c r="D591" s="474">
        <f t="shared" ref="D591:AQ591" si="504">SUM(D592:D593)</f>
        <v>0</v>
      </c>
      <c r="E591" s="474">
        <f t="shared" si="504"/>
        <v>0</v>
      </c>
      <c r="F591" s="474">
        <f t="shared" si="504"/>
        <v>0</v>
      </c>
      <c r="G591" s="474">
        <f t="shared" si="504"/>
        <v>0</v>
      </c>
      <c r="H591" s="474">
        <f t="shared" si="504"/>
        <v>0</v>
      </c>
      <c r="I591" s="474">
        <f t="shared" si="504"/>
        <v>0</v>
      </c>
      <c r="J591" s="474">
        <f t="shared" si="504"/>
        <v>0</v>
      </c>
      <c r="K591" s="474">
        <f t="shared" si="504"/>
        <v>0</v>
      </c>
      <c r="L591" s="474">
        <f t="shared" si="504"/>
        <v>0</v>
      </c>
      <c r="M591" s="474">
        <f t="shared" si="504"/>
        <v>0</v>
      </c>
      <c r="N591" s="474">
        <f t="shared" si="504"/>
        <v>0</v>
      </c>
      <c r="O591" s="474">
        <f t="shared" si="504"/>
        <v>0</v>
      </c>
      <c r="P591" s="474">
        <f t="shared" si="504"/>
        <v>0</v>
      </c>
      <c r="Q591" s="474">
        <f t="shared" si="504"/>
        <v>0</v>
      </c>
      <c r="R591" s="474">
        <f t="shared" si="504"/>
        <v>0</v>
      </c>
      <c r="S591" s="474">
        <f t="shared" si="504"/>
        <v>0</v>
      </c>
      <c r="T591" s="474">
        <f t="shared" si="504"/>
        <v>0</v>
      </c>
      <c r="U591" s="474">
        <f t="shared" si="504"/>
        <v>0</v>
      </c>
      <c r="V591" s="474">
        <f t="shared" si="504"/>
        <v>0</v>
      </c>
      <c r="W591" s="474">
        <f t="shared" si="504"/>
        <v>0</v>
      </c>
      <c r="X591" s="474">
        <f t="shared" si="504"/>
        <v>0</v>
      </c>
      <c r="Y591" s="474">
        <f t="shared" si="504"/>
        <v>0</v>
      </c>
      <c r="Z591" s="474">
        <f t="shared" si="504"/>
        <v>0</v>
      </c>
      <c r="AA591" s="474">
        <f t="shared" si="504"/>
        <v>0</v>
      </c>
      <c r="AB591" s="474">
        <f t="shared" si="504"/>
        <v>0</v>
      </c>
      <c r="AC591" s="474">
        <f t="shared" si="504"/>
        <v>0</v>
      </c>
      <c r="AD591" s="474">
        <f t="shared" si="504"/>
        <v>0</v>
      </c>
      <c r="AE591" s="474">
        <f t="shared" si="504"/>
        <v>0</v>
      </c>
      <c r="AF591" s="474">
        <f t="shared" si="504"/>
        <v>0</v>
      </c>
      <c r="AG591" s="474">
        <f t="shared" si="504"/>
        <v>0</v>
      </c>
      <c r="AH591" s="474">
        <f t="shared" si="504"/>
        <v>0</v>
      </c>
      <c r="AI591" s="474">
        <f t="shared" si="504"/>
        <v>0</v>
      </c>
      <c r="AJ591" s="474">
        <f t="shared" si="504"/>
        <v>0</v>
      </c>
      <c r="AK591" s="474">
        <f t="shared" si="504"/>
        <v>0</v>
      </c>
      <c r="AL591" s="474">
        <f t="shared" si="504"/>
        <v>0</v>
      </c>
      <c r="AM591" s="498">
        <f t="shared" si="504"/>
        <v>0</v>
      </c>
      <c r="AN591" s="474">
        <f t="shared" si="504"/>
        <v>0</v>
      </c>
      <c r="AO591" s="474">
        <f t="shared" si="504"/>
        <v>0</v>
      </c>
      <c r="AP591" s="474">
        <f t="shared" si="504"/>
        <v>0</v>
      </c>
      <c r="AQ591" s="474">
        <f t="shared" si="504"/>
        <v>0</v>
      </c>
    </row>
    <row r="592" s="448" customFormat="1" ht="14" customHeight="1" spans="1:43">
      <c r="A592" s="500"/>
      <c r="B592" s="470"/>
      <c r="C592" s="471" t="s">
        <v>657</v>
      </c>
      <c r="D592" s="474"/>
      <c r="E592" s="475">
        <f t="shared" si="498"/>
        <v>0</v>
      </c>
      <c r="F592" s="476"/>
      <c r="G592" s="476"/>
      <c r="H592" s="476"/>
      <c r="I592" s="476"/>
      <c r="J592" s="476"/>
      <c r="K592" s="476"/>
      <c r="L592" s="476"/>
      <c r="M592" s="476"/>
      <c r="N592" s="476"/>
      <c r="O592" s="476"/>
      <c r="P592" s="476"/>
      <c r="Q592" s="476"/>
      <c r="R592" s="458">
        <f t="shared" si="499"/>
        <v>0</v>
      </c>
      <c r="S592" s="476"/>
      <c r="T592" s="476"/>
      <c r="U592" s="458">
        <f t="shared" si="500"/>
        <v>0</v>
      </c>
      <c r="V592" s="476"/>
      <c r="W592" s="476"/>
      <c r="X592" s="476"/>
      <c r="Y592" s="476"/>
      <c r="Z592" s="476"/>
      <c r="AA592" s="476"/>
      <c r="AB592" s="476"/>
      <c r="AC592" s="476"/>
      <c r="AD592" s="476"/>
      <c r="AE592" s="476"/>
      <c r="AF592" s="476"/>
      <c r="AG592" s="476"/>
      <c r="AH592" s="476"/>
      <c r="AI592" s="476"/>
      <c r="AJ592" s="458">
        <f t="shared" si="501"/>
        <v>0</v>
      </c>
      <c r="AK592" s="476"/>
      <c r="AL592" s="476"/>
      <c r="AM592" s="499">
        <f t="shared" si="502"/>
        <v>0</v>
      </c>
      <c r="AN592" s="470"/>
      <c r="AO592" s="470"/>
      <c r="AP592" s="470"/>
      <c r="AQ592" s="72">
        <f t="shared" si="503"/>
        <v>0</v>
      </c>
    </row>
    <row r="593" s="448" customFormat="1" ht="14" customHeight="1" spans="1:43">
      <c r="A593" s="500"/>
      <c r="B593" s="470"/>
      <c r="C593" s="471" t="s">
        <v>658</v>
      </c>
      <c r="D593" s="474"/>
      <c r="E593" s="475">
        <f t="shared" si="498"/>
        <v>0</v>
      </c>
      <c r="F593" s="476"/>
      <c r="G593" s="476"/>
      <c r="H593" s="476"/>
      <c r="I593" s="476"/>
      <c r="J593" s="476"/>
      <c r="K593" s="476"/>
      <c r="L593" s="476"/>
      <c r="M593" s="476"/>
      <c r="N593" s="476"/>
      <c r="O593" s="476"/>
      <c r="P593" s="476"/>
      <c r="Q593" s="476"/>
      <c r="R593" s="458">
        <f t="shared" si="499"/>
        <v>0</v>
      </c>
      <c r="S593" s="476"/>
      <c r="T593" s="476"/>
      <c r="U593" s="458">
        <f t="shared" si="500"/>
        <v>0</v>
      </c>
      <c r="V593" s="476"/>
      <c r="W593" s="476"/>
      <c r="X593" s="476"/>
      <c r="Y593" s="476"/>
      <c r="Z593" s="476"/>
      <c r="AA593" s="476"/>
      <c r="AB593" s="476"/>
      <c r="AC593" s="476"/>
      <c r="AD593" s="476"/>
      <c r="AE593" s="476"/>
      <c r="AF593" s="476"/>
      <c r="AG593" s="476"/>
      <c r="AH593" s="476"/>
      <c r="AI593" s="476"/>
      <c r="AJ593" s="458">
        <f t="shared" si="501"/>
        <v>0</v>
      </c>
      <c r="AK593" s="476"/>
      <c r="AL593" s="476"/>
      <c r="AM593" s="499">
        <f t="shared" si="502"/>
        <v>0</v>
      </c>
      <c r="AN593" s="470"/>
      <c r="AO593" s="470"/>
      <c r="AP593" s="470"/>
      <c r="AQ593" s="72">
        <f t="shared" si="503"/>
        <v>0</v>
      </c>
    </row>
    <row r="594" s="448" customFormat="1" ht="14" customHeight="1" spans="1:43">
      <c r="A594" s="500"/>
      <c r="B594" s="470"/>
      <c r="C594" s="471" t="s">
        <v>659</v>
      </c>
      <c r="D594" s="474">
        <f t="shared" ref="D594:AQ594" si="505">SUM(D595:D596)</f>
        <v>0</v>
      </c>
      <c r="E594" s="474">
        <f t="shared" si="505"/>
        <v>49.08</v>
      </c>
      <c r="F594" s="474">
        <f t="shared" si="505"/>
        <v>0</v>
      </c>
      <c r="G594" s="474">
        <f t="shared" si="505"/>
        <v>0</v>
      </c>
      <c r="H594" s="474">
        <f t="shared" si="505"/>
        <v>0</v>
      </c>
      <c r="I594" s="474">
        <f t="shared" si="505"/>
        <v>0</v>
      </c>
      <c r="J594" s="474">
        <f t="shared" si="505"/>
        <v>0</v>
      </c>
      <c r="K594" s="474">
        <f t="shared" si="505"/>
        <v>0</v>
      </c>
      <c r="L594" s="474">
        <f t="shared" si="505"/>
        <v>0</v>
      </c>
      <c r="M594" s="474">
        <f t="shared" si="505"/>
        <v>0</v>
      </c>
      <c r="N594" s="474">
        <f t="shared" si="505"/>
        <v>0</v>
      </c>
      <c r="O594" s="474">
        <f t="shared" si="505"/>
        <v>0</v>
      </c>
      <c r="P594" s="474">
        <f t="shared" si="505"/>
        <v>0</v>
      </c>
      <c r="Q594" s="474">
        <f t="shared" si="505"/>
        <v>0</v>
      </c>
      <c r="R594" s="474">
        <f t="shared" si="505"/>
        <v>0</v>
      </c>
      <c r="S594" s="474">
        <f t="shared" si="505"/>
        <v>0</v>
      </c>
      <c r="T594" s="474">
        <f t="shared" si="505"/>
        <v>0</v>
      </c>
      <c r="U594" s="474">
        <f t="shared" si="505"/>
        <v>0</v>
      </c>
      <c r="V594" s="474">
        <f t="shared" si="505"/>
        <v>0</v>
      </c>
      <c r="W594" s="474">
        <f t="shared" si="505"/>
        <v>0</v>
      </c>
      <c r="X594" s="474">
        <f t="shared" si="505"/>
        <v>0</v>
      </c>
      <c r="Y594" s="474">
        <f t="shared" si="505"/>
        <v>0</v>
      </c>
      <c r="Z594" s="474">
        <f t="shared" si="505"/>
        <v>49.08</v>
      </c>
      <c r="AA594" s="474">
        <f t="shared" si="505"/>
        <v>0</v>
      </c>
      <c r="AB594" s="474">
        <f t="shared" si="505"/>
        <v>0</v>
      </c>
      <c r="AC594" s="474">
        <f t="shared" si="505"/>
        <v>0</v>
      </c>
      <c r="AD594" s="474">
        <f t="shared" si="505"/>
        <v>0</v>
      </c>
      <c r="AE594" s="474">
        <f t="shared" si="505"/>
        <v>0</v>
      </c>
      <c r="AF594" s="474">
        <f t="shared" si="505"/>
        <v>0</v>
      </c>
      <c r="AG594" s="474">
        <f t="shared" si="505"/>
        <v>0</v>
      </c>
      <c r="AH594" s="474">
        <f t="shared" si="505"/>
        <v>0</v>
      </c>
      <c r="AI594" s="474">
        <f t="shared" si="505"/>
        <v>0</v>
      </c>
      <c r="AJ594" s="474">
        <f t="shared" si="505"/>
        <v>49.08</v>
      </c>
      <c r="AK594" s="474">
        <f t="shared" si="505"/>
        <v>0</v>
      </c>
      <c r="AL594" s="474">
        <f t="shared" si="505"/>
        <v>0</v>
      </c>
      <c r="AM594" s="498">
        <f t="shared" si="505"/>
        <v>49.08</v>
      </c>
      <c r="AN594" s="474">
        <f t="shared" si="505"/>
        <v>0</v>
      </c>
      <c r="AO594" s="474">
        <f t="shared" si="505"/>
        <v>0</v>
      </c>
      <c r="AP594" s="474">
        <f t="shared" si="505"/>
        <v>0</v>
      </c>
      <c r="AQ594" s="474">
        <f t="shared" si="505"/>
        <v>49.08</v>
      </c>
    </row>
    <row r="595" s="448" customFormat="1" ht="14" customHeight="1" spans="1:43">
      <c r="A595" s="500"/>
      <c r="B595" s="470"/>
      <c r="C595" s="471" t="s">
        <v>660</v>
      </c>
      <c r="D595" s="474"/>
      <c r="E595" s="475">
        <f t="shared" ref="E595:E600" si="506">R595+U595+V595+AJ595+AL595</f>
        <v>45</v>
      </c>
      <c r="F595" s="476"/>
      <c r="G595" s="476"/>
      <c r="H595" s="476"/>
      <c r="I595" s="476"/>
      <c r="J595" s="476"/>
      <c r="K595" s="476"/>
      <c r="L595" s="476"/>
      <c r="M595" s="476"/>
      <c r="N595" s="476"/>
      <c r="O595" s="476"/>
      <c r="P595" s="476"/>
      <c r="Q595" s="476"/>
      <c r="R595" s="458">
        <f t="shared" ref="R595:R600" si="507">SUM(F595:Q595)</f>
        <v>0</v>
      </c>
      <c r="S595" s="476"/>
      <c r="T595" s="476"/>
      <c r="U595" s="458">
        <f t="shared" ref="U595:U600" si="508">SUM(S595:T595)</f>
        <v>0</v>
      </c>
      <c r="V595" s="476"/>
      <c r="W595" s="476"/>
      <c r="X595" s="476"/>
      <c r="Y595" s="476"/>
      <c r="Z595" s="476">
        <v>45</v>
      </c>
      <c r="AA595" s="476"/>
      <c r="AB595" s="476"/>
      <c r="AC595" s="476"/>
      <c r="AD595" s="476"/>
      <c r="AE595" s="476"/>
      <c r="AF595" s="476"/>
      <c r="AG595" s="476"/>
      <c r="AH595" s="476"/>
      <c r="AI595" s="476"/>
      <c r="AJ595" s="458">
        <f t="shared" ref="AJ595:AJ600" si="509">SUM(W595:AI595)</f>
        <v>45</v>
      </c>
      <c r="AK595" s="476"/>
      <c r="AL595" s="476"/>
      <c r="AM595" s="499">
        <f t="shared" ref="AM595:AM600" si="510">R595+U595+V595+AJ595+AL595</f>
        <v>45</v>
      </c>
      <c r="AN595" s="470"/>
      <c r="AO595" s="470"/>
      <c r="AP595" s="470"/>
      <c r="AQ595" s="72">
        <f t="shared" ref="AQ595:AQ600" si="511">AM595+AN595+AO595+AP595</f>
        <v>45</v>
      </c>
    </row>
    <row r="596" s="448" customFormat="1" ht="14" customHeight="1" spans="1:43">
      <c r="A596" s="500"/>
      <c r="B596" s="470"/>
      <c r="C596" s="471" t="s">
        <v>661</v>
      </c>
      <c r="D596" s="474"/>
      <c r="E596" s="475">
        <f t="shared" si="506"/>
        <v>4.08</v>
      </c>
      <c r="F596" s="476"/>
      <c r="G596" s="476"/>
      <c r="H596" s="476"/>
      <c r="I596" s="476"/>
      <c r="J596" s="476"/>
      <c r="K596" s="476"/>
      <c r="L596" s="476"/>
      <c r="M596" s="476"/>
      <c r="N596" s="476"/>
      <c r="O596" s="476"/>
      <c r="P596" s="476"/>
      <c r="Q596" s="476"/>
      <c r="R596" s="458">
        <f t="shared" si="507"/>
        <v>0</v>
      </c>
      <c r="S596" s="476"/>
      <c r="T596" s="476"/>
      <c r="U596" s="458">
        <f t="shared" si="508"/>
        <v>0</v>
      </c>
      <c r="V596" s="476"/>
      <c r="W596" s="476"/>
      <c r="X596" s="476"/>
      <c r="Y596" s="476"/>
      <c r="Z596" s="476">
        <v>4.08</v>
      </c>
      <c r="AA596" s="476"/>
      <c r="AB596" s="476"/>
      <c r="AC596" s="476"/>
      <c r="AD596" s="476"/>
      <c r="AE596" s="476"/>
      <c r="AF596" s="476"/>
      <c r="AG596" s="476"/>
      <c r="AH596" s="476"/>
      <c r="AI596" s="476"/>
      <c r="AJ596" s="458">
        <f t="shared" si="509"/>
        <v>4.08</v>
      </c>
      <c r="AK596" s="476"/>
      <c r="AL596" s="476"/>
      <c r="AM596" s="499">
        <f t="shared" si="510"/>
        <v>4.08</v>
      </c>
      <c r="AN596" s="470"/>
      <c r="AO596" s="470"/>
      <c r="AP596" s="470"/>
      <c r="AQ596" s="72">
        <f t="shared" si="511"/>
        <v>4.08</v>
      </c>
    </row>
    <row r="597" s="448" customFormat="1" ht="14" customHeight="1" spans="1:43">
      <c r="A597" s="500"/>
      <c r="B597" s="470"/>
      <c r="C597" s="471" t="s">
        <v>662</v>
      </c>
      <c r="D597" s="474">
        <f t="shared" ref="D597:AQ597" si="512">SUM(D598:D600)</f>
        <v>0</v>
      </c>
      <c r="E597" s="474">
        <f t="shared" si="512"/>
        <v>1024.88</v>
      </c>
      <c r="F597" s="474">
        <f t="shared" si="512"/>
        <v>0</v>
      </c>
      <c r="G597" s="474">
        <f t="shared" si="512"/>
        <v>0</v>
      </c>
      <c r="H597" s="474">
        <f t="shared" si="512"/>
        <v>0</v>
      </c>
      <c r="I597" s="474">
        <f t="shared" si="512"/>
        <v>0</v>
      </c>
      <c r="J597" s="474">
        <f t="shared" si="512"/>
        <v>0</v>
      </c>
      <c r="K597" s="474">
        <f t="shared" si="512"/>
        <v>0</v>
      </c>
      <c r="L597" s="474">
        <f t="shared" si="512"/>
        <v>0</v>
      </c>
      <c r="M597" s="474">
        <f t="shared" si="512"/>
        <v>12</v>
      </c>
      <c r="N597" s="474">
        <f t="shared" si="512"/>
        <v>0</v>
      </c>
      <c r="O597" s="474">
        <f t="shared" si="512"/>
        <v>0</v>
      </c>
      <c r="P597" s="474">
        <f t="shared" si="512"/>
        <v>0</v>
      </c>
      <c r="Q597" s="474">
        <f t="shared" si="512"/>
        <v>0</v>
      </c>
      <c r="R597" s="474">
        <f t="shared" si="512"/>
        <v>12</v>
      </c>
      <c r="S597" s="474">
        <f t="shared" si="512"/>
        <v>0</v>
      </c>
      <c r="T597" s="474">
        <f t="shared" si="512"/>
        <v>0</v>
      </c>
      <c r="U597" s="474">
        <f t="shared" si="512"/>
        <v>0</v>
      </c>
      <c r="V597" s="474">
        <f t="shared" si="512"/>
        <v>0</v>
      </c>
      <c r="W597" s="474">
        <f t="shared" si="512"/>
        <v>0</v>
      </c>
      <c r="X597" s="474">
        <f t="shared" si="512"/>
        <v>0</v>
      </c>
      <c r="Y597" s="474">
        <f t="shared" si="512"/>
        <v>0</v>
      </c>
      <c r="Z597" s="474">
        <f t="shared" si="512"/>
        <v>0</v>
      </c>
      <c r="AA597" s="474">
        <f t="shared" si="512"/>
        <v>0</v>
      </c>
      <c r="AB597" s="474">
        <f t="shared" si="512"/>
        <v>0</v>
      </c>
      <c r="AC597" s="474">
        <f t="shared" si="512"/>
        <v>0</v>
      </c>
      <c r="AD597" s="474">
        <f t="shared" si="512"/>
        <v>0</v>
      </c>
      <c r="AE597" s="474">
        <f t="shared" si="512"/>
        <v>1012.88</v>
      </c>
      <c r="AF597" s="474">
        <f t="shared" si="512"/>
        <v>0</v>
      </c>
      <c r="AG597" s="474">
        <f t="shared" si="512"/>
        <v>0</v>
      </c>
      <c r="AH597" s="474">
        <f t="shared" si="512"/>
        <v>0</v>
      </c>
      <c r="AI597" s="474">
        <f t="shared" si="512"/>
        <v>0</v>
      </c>
      <c r="AJ597" s="474">
        <f t="shared" si="512"/>
        <v>1012.88</v>
      </c>
      <c r="AK597" s="474">
        <f t="shared" si="512"/>
        <v>0</v>
      </c>
      <c r="AL597" s="474">
        <f t="shared" si="512"/>
        <v>0</v>
      </c>
      <c r="AM597" s="498">
        <f t="shared" si="512"/>
        <v>1024.88</v>
      </c>
      <c r="AN597" s="474">
        <f t="shared" si="512"/>
        <v>6233</v>
      </c>
      <c r="AO597" s="474">
        <f t="shared" si="512"/>
        <v>0</v>
      </c>
      <c r="AP597" s="474">
        <f t="shared" si="512"/>
        <v>0</v>
      </c>
      <c r="AQ597" s="474">
        <f t="shared" si="512"/>
        <v>7257.88</v>
      </c>
    </row>
    <row r="598" s="448" customFormat="1" ht="14" customHeight="1" spans="1:43">
      <c r="A598" s="500"/>
      <c r="B598" s="470"/>
      <c r="C598" s="471" t="s">
        <v>663</v>
      </c>
      <c r="D598" s="474"/>
      <c r="E598" s="475">
        <f t="shared" si="506"/>
        <v>500</v>
      </c>
      <c r="F598" s="476"/>
      <c r="G598" s="476"/>
      <c r="H598" s="476"/>
      <c r="I598" s="476"/>
      <c r="J598" s="476"/>
      <c r="K598" s="476"/>
      <c r="L598" s="476"/>
      <c r="M598" s="476"/>
      <c r="N598" s="476"/>
      <c r="O598" s="476"/>
      <c r="P598" s="476"/>
      <c r="Q598" s="476"/>
      <c r="R598" s="458">
        <f t="shared" si="507"/>
        <v>0</v>
      </c>
      <c r="S598" s="476"/>
      <c r="T598" s="476"/>
      <c r="U598" s="458">
        <f t="shared" si="508"/>
        <v>0</v>
      </c>
      <c r="V598" s="476"/>
      <c r="W598" s="476"/>
      <c r="X598" s="476"/>
      <c r="Y598" s="476"/>
      <c r="Z598" s="476"/>
      <c r="AA598" s="476"/>
      <c r="AB598" s="476"/>
      <c r="AC598" s="476"/>
      <c r="AD598" s="476"/>
      <c r="AE598" s="476">
        <v>500</v>
      </c>
      <c r="AF598" s="476"/>
      <c r="AG598" s="476"/>
      <c r="AH598" s="476"/>
      <c r="AI598" s="476"/>
      <c r="AJ598" s="458">
        <f t="shared" si="509"/>
        <v>500</v>
      </c>
      <c r="AK598" s="476"/>
      <c r="AL598" s="476"/>
      <c r="AM598" s="499">
        <f t="shared" si="510"/>
        <v>500</v>
      </c>
      <c r="AN598" s="470"/>
      <c r="AO598" s="470"/>
      <c r="AP598" s="470"/>
      <c r="AQ598" s="72">
        <f t="shared" si="511"/>
        <v>500</v>
      </c>
    </row>
    <row r="599" s="448" customFormat="1" ht="14" customHeight="1" spans="1:43">
      <c r="A599" s="500"/>
      <c r="B599" s="470"/>
      <c r="C599" s="471" t="s">
        <v>664</v>
      </c>
      <c r="D599" s="474"/>
      <c r="E599" s="475">
        <f t="shared" si="506"/>
        <v>512.88</v>
      </c>
      <c r="F599" s="476"/>
      <c r="G599" s="476"/>
      <c r="H599" s="476"/>
      <c r="I599" s="476"/>
      <c r="J599" s="476"/>
      <c r="K599" s="476"/>
      <c r="L599" s="476"/>
      <c r="M599" s="476"/>
      <c r="N599" s="476"/>
      <c r="O599" s="476"/>
      <c r="P599" s="476"/>
      <c r="Q599" s="476"/>
      <c r="R599" s="458">
        <f t="shared" si="507"/>
        <v>0</v>
      </c>
      <c r="S599" s="476"/>
      <c r="T599" s="476"/>
      <c r="U599" s="458">
        <f t="shared" si="508"/>
        <v>0</v>
      </c>
      <c r="V599" s="476"/>
      <c r="W599" s="476"/>
      <c r="X599" s="476"/>
      <c r="Y599" s="476"/>
      <c r="Z599" s="476"/>
      <c r="AA599" s="476"/>
      <c r="AB599" s="476"/>
      <c r="AC599" s="476"/>
      <c r="AD599" s="476"/>
      <c r="AE599" s="476">
        <v>512.88</v>
      </c>
      <c r="AF599" s="476"/>
      <c r="AG599" s="476"/>
      <c r="AH599" s="476"/>
      <c r="AI599" s="476"/>
      <c r="AJ599" s="458">
        <f t="shared" si="509"/>
        <v>512.88</v>
      </c>
      <c r="AK599" s="476"/>
      <c r="AL599" s="476"/>
      <c r="AM599" s="499">
        <f t="shared" si="510"/>
        <v>512.88</v>
      </c>
      <c r="AN599" s="470">
        <v>6233</v>
      </c>
      <c r="AO599" s="470"/>
      <c r="AP599" s="470"/>
      <c r="AQ599" s="72">
        <f t="shared" si="511"/>
        <v>6745.88</v>
      </c>
    </row>
    <row r="600" s="448" customFormat="1" ht="14" customHeight="1" spans="1:43">
      <c r="A600" s="500"/>
      <c r="B600" s="470"/>
      <c r="C600" s="471" t="s">
        <v>665</v>
      </c>
      <c r="D600" s="474"/>
      <c r="E600" s="475">
        <f t="shared" si="506"/>
        <v>12</v>
      </c>
      <c r="F600" s="476"/>
      <c r="G600" s="476"/>
      <c r="H600" s="476"/>
      <c r="I600" s="476"/>
      <c r="J600" s="476"/>
      <c r="K600" s="476"/>
      <c r="L600" s="476"/>
      <c r="M600" s="476">
        <v>12</v>
      </c>
      <c r="N600" s="476"/>
      <c r="O600" s="476"/>
      <c r="P600" s="476"/>
      <c r="Q600" s="476"/>
      <c r="R600" s="458">
        <f t="shared" si="507"/>
        <v>12</v>
      </c>
      <c r="S600" s="476"/>
      <c r="T600" s="476"/>
      <c r="U600" s="458">
        <f t="shared" si="508"/>
        <v>0</v>
      </c>
      <c r="V600" s="476"/>
      <c r="W600" s="476"/>
      <c r="X600" s="476"/>
      <c r="Y600" s="476"/>
      <c r="Z600" s="476"/>
      <c r="AA600" s="476"/>
      <c r="AB600" s="476"/>
      <c r="AC600" s="476"/>
      <c r="AD600" s="476"/>
      <c r="AE600" s="476"/>
      <c r="AF600" s="476"/>
      <c r="AG600" s="476"/>
      <c r="AH600" s="476"/>
      <c r="AI600" s="476"/>
      <c r="AJ600" s="458">
        <f t="shared" si="509"/>
        <v>0</v>
      </c>
      <c r="AK600" s="476"/>
      <c r="AL600" s="476"/>
      <c r="AM600" s="499">
        <f t="shared" si="510"/>
        <v>12</v>
      </c>
      <c r="AN600" s="470"/>
      <c r="AO600" s="470"/>
      <c r="AP600" s="470"/>
      <c r="AQ600" s="72">
        <f t="shared" si="511"/>
        <v>12</v>
      </c>
    </row>
    <row r="601" s="448" customFormat="1" ht="14" customHeight="1" spans="1:43">
      <c r="A601" s="500"/>
      <c r="B601" s="470"/>
      <c r="C601" s="471" t="s">
        <v>666</v>
      </c>
      <c r="D601" s="474">
        <f t="shared" ref="D601:AQ601" si="513">SUM(D602:D605)</f>
        <v>0</v>
      </c>
      <c r="E601" s="474">
        <f t="shared" si="513"/>
        <v>0</v>
      </c>
      <c r="F601" s="474">
        <f t="shared" si="513"/>
        <v>0</v>
      </c>
      <c r="G601" s="474">
        <f t="shared" si="513"/>
        <v>0</v>
      </c>
      <c r="H601" s="474">
        <f t="shared" si="513"/>
        <v>0</v>
      </c>
      <c r="I601" s="474">
        <f t="shared" si="513"/>
        <v>0</v>
      </c>
      <c r="J601" s="474">
        <f t="shared" si="513"/>
        <v>0</v>
      </c>
      <c r="K601" s="474">
        <f t="shared" si="513"/>
        <v>0</v>
      </c>
      <c r="L601" s="474">
        <f t="shared" si="513"/>
        <v>0</v>
      </c>
      <c r="M601" s="474">
        <f t="shared" si="513"/>
        <v>0</v>
      </c>
      <c r="N601" s="474">
        <f t="shared" si="513"/>
        <v>0</v>
      </c>
      <c r="O601" s="474">
        <f t="shared" si="513"/>
        <v>0</v>
      </c>
      <c r="P601" s="474">
        <f t="shared" si="513"/>
        <v>0</v>
      </c>
      <c r="Q601" s="474">
        <f t="shared" si="513"/>
        <v>0</v>
      </c>
      <c r="R601" s="474">
        <f t="shared" si="513"/>
        <v>0</v>
      </c>
      <c r="S601" s="474">
        <f t="shared" si="513"/>
        <v>0</v>
      </c>
      <c r="T601" s="474">
        <f t="shared" si="513"/>
        <v>0</v>
      </c>
      <c r="U601" s="474">
        <f t="shared" si="513"/>
        <v>0</v>
      </c>
      <c r="V601" s="474">
        <f t="shared" si="513"/>
        <v>0</v>
      </c>
      <c r="W601" s="474">
        <f t="shared" si="513"/>
        <v>0</v>
      </c>
      <c r="X601" s="474">
        <f t="shared" si="513"/>
        <v>0</v>
      </c>
      <c r="Y601" s="474">
        <f t="shared" si="513"/>
        <v>0</v>
      </c>
      <c r="Z601" s="474">
        <f t="shared" si="513"/>
        <v>0</v>
      </c>
      <c r="AA601" s="474">
        <f t="shared" si="513"/>
        <v>0</v>
      </c>
      <c r="AB601" s="474">
        <f t="shared" si="513"/>
        <v>0</v>
      </c>
      <c r="AC601" s="474">
        <f t="shared" si="513"/>
        <v>0</v>
      </c>
      <c r="AD601" s="474">
        <f t="shared" si="513"/>
        <v>0</v>
      </c>
      <c r="AE601" s="474">
        <f t="shared" si="513"/>
        <v>0</v>
      </c>
      <c r="AF601" s="474">
        <f t="shared" si="513"/>
        <v>0</v>
      </c>
      <c r="AG601" s="474">
        <f t="shared" si="513"/>
        <v>0</v>
      </c>
      <c r="AH601" s="474">
        <f t="shared" si="513"/>
        <v>0</v>
      </c>
      <c r="AI601" s="474">
        <f t="shared" si="513"/>
        <v>0</v>
      </c>
      <c r="AJ601" s="474">
        <f t="shared" si="513"/>
        <v>0</v>
      </c>
      <c r="AK601" s="474">
        <f t="shared" si="513"/>
        <v>0</v>
      </c>
      <c r="AL601" s="474">
        <f t="shared" si="513"/>
        <v>0</v>
      </c>
      <c r="AM601" s="498">
        <f t="shared" si="513"/>
        <v>0</v>
      </c>
      <c r="AN601" s="474">
        <f t="shared" si="513"/>
        <v>0</v>
      </c>
      <c r="AO601" s="474">
        <f t="shared" si="513"/>
        <v>0</v>
      </c>
      <c r="AP601" s="474">
        <f t="shared" si="513"/>
        <v>0</v>
      </c>
      <c r="AQ601" s="474">
        <f t="shared" si="513"/>
        <v>0</v>
      </c>
    </row>
    <row r="602" s="448" customFormat="1" ht="14" customHeight="1" spans="1:43">
      <c r="A602" s="500"/>
      <c r="B602" s="470"/>
      <c r="C602" s="471" t="s">
        <v>667</v>
      </c>
      <c r="D602" s="474"/>
      <c r="E602" s="475">
        <f t="shared" ref="E602:E605" si="514">R602+U602+V602+AJ602+AL602</f>
        <v>0</v>
      </c>
      <c r="F602" s="476"/>
      <c r="G602" s="476"/>
      <c r="H602" s="476"/>
      <c r="I602" s="476"/>
      <c r="J602" s="476"/>
      <c r="K602" s="476"/>
      <c r="L602" s="476"/>
      <c r="M602" s="476"/>
      <c r="N602" s="476"/>
      <c r="O602" s="476"/>
      <c r="P602" s="476"/>
      <c r="Q602" s="476"/>
      <c r="R602" s="458">
        <f t="shared" ref="R602:R605" si="515">SUM(F602:Q602)</f>
        <v>0</v>
      </c>
      <c r="S602" s="476"/>
      <c r="T602" s="476"/>
      <c r="U602" s="458">
        <f t="shared" ref="U602:U605" si="516">SUM(S602:T602)</f>
        <v>0</v>
      </c>
      <c r="V602" s="476"/>
      <c r="W602" s="476"/>
      <c r="X602" s="476"/>
      <c r="Y602" s="476"/>
      <c r="Z602" s="476"/>
      <c r="AA602" s="476"/>
      <c r="AB602" s="476"/>
      <c r="AC602" s="476"/>
      <c r="AD602" s="476"/>
      <c r="AE602" s="476"/>
      <c r="AF602" s="476"/>
      <c r="AG602" s="476"/>
      <c r="AH602" s="476"/>
      <c r="AI602" s="476"/>
      <c r="AJ602" s="458">
        <f t="shared" ref="AJ602:AJ605" si="517">SUM(W602:AI602)</f>
        <v>0</v>
      </c>
      <c r="AK602" s="476"/>
      <c r="AL602" s="476"/>
      <c r="AM602" s="499">
        <f t="shared" ref="AM602:AM605" si="518">R602+U602+V602+AJ602+AL602</f>
        <v>0</v>
      </c>
      <c r="AN602" s="470"/>
      <c r="AO602" s="470"/>
      <c r="AP602" s="470"/>
      <c r="AQ602" s="72">
        <f t="shared" ref="AQ602:AQ605" si="519">AM602+AN602+AO602+AP602</f>
        <v>0</v>
      </c>
    </row>
    <row r="603" s="448" customFormat="1" ht="14" customHeight="1" spans="1:43">
      <c r="A603" s="500"/>
      <c r="B603" s="470"/>
      <c r="C603" s="471" t="s">
        <v>668</v>
      </c>
      <c r="D603" s="474"/>
      <c r="E603" s="475">
        <f t="shared" si="514"/>
        <v>0</v>
      </c>
      <c r="F603" s="476"/>
      <c r="G603" s="476"/>
      <c r="H603" s="476"/>
      <c r="I603" s="476"/>
      <c r="J603" s="476"/>
      <c r="K603" s="476"/>
      <c r="L603" s="476"/>
      <c r="M603" s="476"/>
      <c r="N603" s="476"/>
      <c r="O603" s="476"/>
      <c r="P603" s="476"/>
      <c r="Q603" s="476"/>
      <c r="R603" s="458">
        <f t="shared" si="515"/>
        <v>0</v>
      </c>
      <c r="S603" s="476"/>
      <c r="T603" s="476"/>
      <c r="U603" s="458">
        <f t="shared" si="516"/>
        <v>0</v>
      </c>
      <c r="V603" s="476"/>
      <c r="W603" s="476"/>
      <c r="X603" s="476"/>
      <c r="Y603" s="476"/>
      <c r="Z603" s="476"/>
      <c r="AA603" s="476"/>
      <c r="AB603" s="476"/>
      <c r="AC603" s="476"/>
      <c r="AD603" s="476"/>
      <c r="AE603" s="476"/>
      <c r="AF603" s="476"/>
      <c r="AG603" s="476"/>
      <c r="AH603" s="476"/>
      <c r="AI603" s="476"/>
      <c r="AJ603" s="458">
        <f t="shared" si="517"/>
        <v>0</v>
      </c>
      <c r="AK603" s="476"/>
      <c r="AL603" s="476"/>
      <c r="AM603" s="499">
        <f t="shared" si="518"/>
        <v>0</v>
      </c>
      <c r="AN603" s="470"/>
      <c r="AO603" s="470"/>
      <c r="AP603" s="470"/>
      <c r="AQ603" s="72">
        <f t="shared" si="519"/>
        <v>0</v>
      </c>
    </row>
    <row r="604" s="448" customFormat="1" ht="14" customHeight="1" spans="1:43">
      <c r="A604" s="500"/>
      <c r="B604" s="470"/>
      <c r="C604" s="471" t="s">
        <v>669</v>
      </c>
      <c r="D604" s="474"/>
      <c r="E604" s="475">
        <f t="shared" si="514"/>
        <v>0</v>
      </c>
      <c r="F604" s="476"/>
      <c r="G604" s="476"/>
      <c r="H604" s="476"/>
      <c r="I604" s="476"/>
      <c r="J604" s="476"/>
      <c r="K604" s="476"/>
      <c r="L604" s="476"/>
      <c r="M604" s="476"/>
      <c r="N604" s="476"/>
      <c r="O604" s="476"/>
      <c r="P604" s="476"/>
      <c r="Q604" s="476"/>
      <c r="R604" s="458">
        <f t="shared" si="515"/>
        <v>0</v>
      </c>
      <c r="S604" s="476"/>
      <c r="T604" s="476"/>
      <c r="U604" s="458">
        <f t="shared" si="516"/>
        <v>0</v>
      </c>
      <c r="V604" s="476"/>
      <c r="W604" s="476"/>
      <c r="X604" s="476"/>
      <c r="Y604" s="476"/>
      <c r="Z604" s="476"/>
      <c r="AA604" s="476"/>
      <c r="AB604" s="476"/>
      <c r="AC604" s="476"/>
      <c r="AD604" s="476"/>
      <c r="AE604" s="476"/>
      <c r="AF604" s="476"/>
      <c r="AG604" s="476"/>
      <c r="AH604" s="476"/>
      <c r="AI604" s="476"/>
      <c r="AJ604" s="458">
        <f t="shared" si="517"/>
        <v>0</v>
      </c>
      <c r="AK604" s="476"/>
      <c r="AL604" s="476"/>
      <c r="AM604" s="499">
        <f t="shared" si="518"/>
        <v>0</v>
      </c>
      <c r="AN604" s="470"/>
      <c r="AO604" s="470"/>
      <c r="AP604" s="470"/>
      <c r="AQ604" s="72">
        <f t="shared" si="519"/>
        <v>0</v>
      </c>
    </row>
    <row r="605" s="448" customFormat="1" ht="14" customHeight="1" spans="1:43">
      <c r="A605" s="500"/>
      <c r="B605" s="470"/>
      <c r="C605" s="471" t="s">
        <v>670</v>
      </c>
      <c r="D605" s="474"/>
      <c r="E605" s="475">
        <f t="shared" si="514"/>
        <v>0</v>
      </c>
      <c r="F605" s="476"/>
      <c r="G605" s="476"/>
      <c r="H605" s="476"/>
      <c r="I605" s="476"/>
      <c r="J605" s="476"/>
      <c r="K605" s="476"/>
      <c r="L605" s="476"/>
      <c r="M605" s="476"/>
      <c r="N605" s="476"/>
      <c r="O605" s="476"/>
      <c r="P605" s="476"/>
      <c r="Q605" s="476"/>
      <c r="R605" s="458">
        <f t="shared" si="515"/>
        <v>0</v>
      </c>
      <c r="S605" s="476"/>
      <c r="T605" s="476"/>
      <c r="U605" s="458">
        <f t="shared" si="516"/>
        <v>0</v>
      </c>
      <c r="V605" s="476"/>
      <c r="W605" s="476"/>
      <c r="X605" s="476"/>
      <c r="Y605" s="476"/>
      <c r="Z605" s="476"/>
      <c r="AA605" s="476"/>
      <c r="AB605" s="476"/>
      <c r="AC605" s="476"/>
      <c r="AD605" s="476"/>
      <c r="AE605" s="476"/>
      <c r="AF605" s="476"/>
      <c r="AG605" s="476"/>
      <c r="AH605" s="476"/>
      <c r="AI605" s="476"/>
      <c r="AJ605" s="458">
        <f t="shared" si="517"/>
        <v>0</v>
      </c>
      <c r="AK605" s="476"/>
      <c r="AL605" s="476"/>
      <c r="AM605" s="499">
        <f t="shared" si="518"/>
        <v>0</v>
      </c>
      <c r="AN605" s="470"/>
      <c r="AO605" s="470"/>
      <c r="AP605" s="470"/>
      <c r="AQ605" s="72">
        <f t="shared" si="519"/>
        <v>0</v>
      </c>
    </row>
    <row r="606" s="448" customFormat="1" ht="14" customHeight="1" spans="1:43">
      <c r="A606" s="500"/>
      <c r="B606" s="470"/>
      <c r="C606" s="512" t="s">
        <v>671</v>
      </c>
      <c r="D606" s="474">
        <f t="shared" ref="D606:AQ606" si="520">SUM(D607:D613)</f>
        <v>0</v>
      </c>
      <c r="E606" s="474">
        <f t="shared" si="520"/>
        <v>68</v>
      </c>
      <c r="F606" s="474">
        <f t="shared" si="520"/>
        <v>0</v>
      </c>
      <c r="G606" s="474">
        <f t="shared" si="520"/>
        <v>0</v>
      </c>
      <c r="H606" s="474">
        <f t="shared" si="520"/>
        <v>0</v>
      </c>
      <c r="I606" s="474">
        <f t="shared" si="520"/>
        <v>0</v>
      </c>
      <c r="J606" s="474">
        <f t="shared" si="520"/>
        <v>0</v>
      </c>
      <c r="K606" s="474">
        <f t="shared" si="520"/>
        <v>0</v>
      </c>
      <c r="L606" s="474">
        <f t="shared" si="520"/>
        <v>0</v>
      </c>
      <c r="M606" s="474">
        <f t="shared" si="520"/>
        <v>0</v>
      </c>
      <c r="N606" s="474">
        <f t="shared" si="520"/>
        <v>0</v>
      </c>
      <c r="O606" s="474">
        <f t="shared" si="520"/>
        <v>0</v>
      </c>
      <c r="P606" s="474">
        <f t="shared" si="520"/>
        <v>0</v>
      </c>
      <c r="Q606" s="474">
        <f t="shared" si="520"/>
        <v>0</v>
      </c>
      <c r="R606" s="474">
        <f t="shared" si="520"/>
        <v>0</v>
      </c>
      <c r="S606" s="474">
        <f t="shared" si="520"/>
        <v>0</v>
      </c>
      <c r="T606" s="474">
        <f t="shared" si="520"/>
        <v>0</v>
      </c>
      <c r="U606" s="474">
        <f t="shared" si="520"/>
        <v>0</v>
      </c>
      <c r="V606" s="474">
        <f t="shared" si="520"/>
        <v>0</v>
      </c>
      <c r="W606" s="474">
        <f t="shared" si="520"/>
        <v>0</v>
      </c>
      <c r="X606" s="474">
        <f t="shared" si="520"/>
        <v>0</v>
      </c>
      <c r="Y606" s="474">
        <f t="shared" si="520"/>
        <v>38</v>
      </c>
      <c r="Z606" s="474">
        <f t="shared" si="520"/>
        <v>0</v>
      </c>
      <c r="AA606" s="474">
        <f t="shared" si="520"/>
        <v>0</v>
      </c>
      <c r="AB606" s="474">
        <f t="shared" si="520"/>
        <v>0</v>
      </c>
      <c r="AC606" s="474">
        <f t="shared" si="520"/>
        <v>0</v>
      </c>
      <c r="AD606" s="474">
        <f t="shared" si="520"/>
        <v>0</v>
      </c>
      <c r="AE606" s="474">
        <f t="shared" si="520"/>
        <v>30</v>
      </c>
      <c r="AF606" s="474">
        <f t="shared" si="520"/>
        <v>0</v>
      </c>
      <c r="AG606" s="474">
        <f t="shared" si="520"/>
        <v>0</v>
      </c>
      <c r="AH606" s="474">
        <f t="shared" si="520"/>
        <v>0</v>
      </c>
      <c r="AI606" s="474">
        <f t="shared" si="520"/>
        <v>0</v>
      </c>
      <c r="AJ606" s="474">
        <f t="shared" si="520"/>
        <v>68</v>
      </c>
      <c r="AK606" s="474">
        <f t="shared" si="520"/>
        <v>0</v>
      </c>
      <c r="AL606" s="474">
        <f t="shared" si="520"/>
        <v>0</v>
      </c>
      <c r="AM606" s="498">
        <f t="shared" si="520"/>
        <v>68</v>
      </c>
      <c r="AN606" s="474">
        <f t="shared" si="520"/>
        <v>0</v>
      </c>
      <c r="AO606" s="474">
        <f t="shared" si="520"/>
        <v>0</v>
      </c>
      <c r="AP606" s="474">
        <f t="shared" si="520"/>
        <v>0</v>
      </c>
      <c r="AQ606" s="474">
        <f t="shared" si="520"/>
        <v>68</v>
      </c>
    </row>
    <row r="607" s="448" customFormat="1" ht="14" customHeight="1" spans="1:43">
      <c r="A607" s="500"/>
      <c r="B607" s="470"/>
      <c r="C607" s="471" t="s">
        <v>150</v>
      </c>
      <c r="D607" s="474"/>
      <c r="E607" s="475">
        <f t="shared" ref="E607:E614" si="521">R607+U607+V607+AJ607+AL607</f>
        <v>36</v>
      </c>
      <c r="F607" s="476"/>
      <c r="G607" s="476"/>
      <c r="H607" s="476"/>
      <c r="I607" s="476"/>
      <c r="J607" s="476"/>
      <c r="K607" s="476"/>
      <c r="L607" s="476"/>
      <c r="M607" s="476"/>
      <c r="N607" s="476"/>
      <c r="O607" s="476"/>
      <c r="P607" s="476"/>
      <c r="Q607" s="476"/>
      <c r="R607" s="458">
        <f t="shared" ref="R607:R614" si="522">SUM(F607:Q607)</f>
        <v>0</v>
      </c>
      <c r="S607" s="476"/>
      <c r="T607" s="476"/>
      <c r="U607" s="458">
        <f t="shared" ref="U607:U614" si="523">SUM(S607:T607)</f>
        <v>0</v>
      </c>
      <c r="V607" s="476"/>
      <c r="W607" s="476"/>
      <c r="X607" s="476"/>
      <c r="Y607" s="476">
        <v>36</v>
      </c>
      <c r="Z607" s="476"/>
      <c r="AA607" s="476"/>
      <c r="AB607" s="476"/>
      <c r="AC607" s="476"/>
      <c r="AD607" s="476"/>
      <c r="AE607" s="476"/>
      <c r="AF607" s="476"/>
      <c r="AG607" s="476"/>
      <c r="AH607" s="476"/>
      <c r="AI607" s="476"/>
      <c r="AJ607" s="458">
        <f t="shared" ref="AJ607:AJ614" si="524">SUM(W607:AI607)</f>
        <v>36</v>
      </c>
      <c r="AK607" s="476"/>
      <c r="AL607" s="476"/>
      <c r="AM607" s="499">
        <f t="shared" ref="AM607:AM614" si="525">R607+U607+V607+AJ607+AL607</f>
        <v>36</v>
      </c>
      <c r="AN607" s="470"/>
      <c r="AO607" s="470"/>
      <c r="AP607" s="470"/>
      <c r="AQ607" s="72">
        <f t="shared" ref="AQ607:AQ614" si="526">AM607+AN607+AO607+AP607</f>
        <v>36</v>
      </c>
    </row>
    <row r="608" s="448" customFormat="1" ht="14" customHeight="1" spans="1:43">
      <c r="A608" s="500"/>
      <c r="B608" s="470"/>
      <c r="C608" s="471" t="s">
        <v>152</v>
      </c>
      <c r="D608" s="474"/>
      <c r="E608" s="475">
        <f t="shared" si="521"/>
        <v>0</v>
      </c>
      <c r="F608" s="476"/>
      <c r="G608" s="476"/>
      <c r="H608" s="476"/>
      <c r="I608" s="476"/>
      <c r="J608" s="476"/>
      <c r="K608" s="476"/>
      <c r="L608" s="476"/>
      <c r="M608" s="476"/>
      <c r="N608" s="476"/>
      <c r="O608" s="476"/>
      <c r="P608" s="476"/>
      <c r="Q608" s="476"/>
      <c r="R608" s="458">
        <f t="shared" si="522"/>
        <v>0</v>
      </c>
      <c r="S608" s="476"/>
      <c r="T608" s="476"/>
      <c r="U608" s="458">
        <f t="shared" si="523"/>
        <v>0</v>
      </c>
      <c r="V608" s="476"/>
      <c r="W608" s="476"/>
      <c r="X608" s="476"/>
      <c r="Y608" s="476"/>
      <c r="Z608" s="476"/>
      <c r="AA608" s="476"/>
      <c r="AB608" s="476"/>
      <c r="AC608" s="476"/>
      <c r="AD608" s="476"/>
      <c r="AE608" s="476"/>
      <c r="AF608" s="476"/>
      <c r="AG608" s="476"/>
      <c r="AH608" s="476"/>
      <c r="AI608" s="476"/>
      <c r="AJ608" s="458">
        <f t="shared" si="524"/>
        <v>0</v>
      </c>
      <c r="AK608" s="476"/>
      <c r="AL608" s="476"/>
      <c r="AM608" s="499">
        <f t="shared" si="525"/>
        <v>0</v>
      </c>
      <c r="AN608" s="470"/>
      <c r="AO608" s="470"/>
      <c r="AP608" s="470"/>
      <c r="AQ608" s="72">
        <f t="shared" si="526"/>
        <v>0</v>
      </c>
    </row>
    <row r="609" s="448" customFormat="1" ht="14" customHeight="1" spans="1:43">
      <c r="A609" s="500"/>
      <c r="B609" s="470"/>
      <c r="C609" s="471" t="s">
        <v>154</v>
      </c>
      <c r="D609" s="474"/>
      <c r="E609" s="475">
        <f t="shared" si="521"/>
        <v>0</v>
      </c>
      <c r="F609" s="476"/>
      <c r="G609" s="476"/>
      <c r="H609" s="476"/>
      <c r="I609" s="476"/>
      <c r="J609" s="476"/>
      <c r="K609" s="476"/>
      <c r="L609" s="476"/>
      <c r="M609" s="476"/>
      <c r="N609" s="476"/>
      <c r="O609" s="476"/>
      <c r="P609" s="476"/>
      <c r="Q609" s="476"/>
      <c r="R609" s="458">
        <f t="shared" si="522"/>
        <v>0</v>
      </c>
      <c r="S609" s="476"/>
      <c r="T609" s="476"/>
      <c r="U609" s="458">
        <f t="shared" si="523"/>
        <v>0</v>
      </c>
      <c r="V609" s="476"/>
      <c r="W609" s="476"/>
      <c r="X609" s="476"/>
      <c r="Y609" s="476"/>
      <c r="Z609" s="476"/>
      <c r="AA609" s="476"/>
      <c r="AB609" s="476"/>
      <c r="AC609" s="476"/>
      <c r="AD609" s="476"/>
      <c r="AE609" s="476"/>
      <c r="AF609" s="476"/>
      <c r="AG609" s="476"/>
      <c r="AH609" s="476"/>
      <c r="AI609" s="476"/>
      <c r="AJ609" s="458">
        <f t="shared" si="524"/>
        <v>0</v>
      </c>
      <c r="AK609" s="476"/>
      <c r="AL609" s="476"/>
      <c r="AM609" s="499">
        <f t="shared" si="525"/>
        <v>0</v>
      </c>
      <c r="AN609" s="470"/>
      <c r="AO609" s="470"/>
      <c r="AP609" s="470"/>
      <c r="AQ609" s="72">
        <f t="shared" si="526"/>
        <v>0</v>
      </c>
    </row>
    <row r="610" s="448" customFormat="1" ht="14" customHeight="1" spans="1:43">
      <c r="A610" s="500"/>
      <c r="B610" s="470"/>
      <c r="C610" s="471" t="s">
        <v>672</v>
      </c>
      <c r="D610" s="474"/>
      <c r="E610" s="475">
        <f t="shared" si="521"/>
        <v>32</v>
      </c>
      <c r="F610" s="476"/>
      <c r="G610" s="476"/>
      <c r="H610" s="476"/>
      <c r="I610" s="476"/>
      <c r="J610" s="476"/>
      <c r="K610" s="476"/>
      <c r="L610" s="476"/>
      <c r="M610" s="476"/>
      <c r="N610" s="476"/>
      <c r="O610" s="476"/>
      <c r="P610" s="476"/>
      <c r="Q610" s="476"/>
      <c r="R610" s="458">
        <f t="shared" si="522"/>
        <v>0</v>
      </c>
      <c r="S610" s="476"/>
      <c r="T610" s="476"/>
      <c r="U610" s="458">
        <f t="shared" si="523"/>
        <v>0</v>
      </c>
      <c r="V610" s="476"/>
      <c r="W610" s="476"/>
      <c r="X610" s="476"/>
      <c r="Y610" s="476">
        <v>2</v>
      </c>
      <c r="Z610" s="476"/>
      <c r="AA610" s="476"/>
      <c r="AB610" s="476"/>
      <c r="AC610" s="476"/>
      <c r="AD610" s="476"/>
      <c r="AE610" s="476">
        <v>30</v>
      </c>
      <c r="AF610" s="476"/>
      <c r="AG610" s="476"/>
      <c r="AH610" s="476"/>
      <c r="AI610" s="476"/>
      <c r="AJ610" s="458">
        <f t="shared" si="524"/>
        <v>32</v>
      </c>
      <c r="AK610" s="476"/>
      <c r="AL610" s="476"/>
      <c r="AM610" s="499">
        <f t="shared" si="525"/>
        <v>32</v>
      </c>
      <c r="AN610" s="470"/>
      <c r="AO610" s="470"/>
      <c r="AP610" s="470"/>
      <c r="AQ610" s="72">
        <f t="shared" si="526"/>
        <v>32</v>
      </c>
    </row>
    <row r="611" s="448" customFormat="1" ht="14" customHeight="1" spans="1:43">
      <c r="A611" s="500"/>
      <c r="B611" s="470"/>
      <c r="C611" s="471" t="s">
        <v>673</v>
      </c>
      <c r="D611" s="474"/>
      <c r="E611" s="475">
        <f t="shared" si="521"/>
        <v>0</v>
      </c>
      <c r="F611" s="476"/>
      <c r="G611" s="476"/>
      <c r="H611" s="476"/>
      <c r="I611" s="476"/>
      <c r="J611" s="476"/>
      <c r="K611" s="476"/>
      <c r="L611" s="476"/>
      <c r="M611" s="476"/>
      <c r="N611" s="476"/>
      <c r="O611" s="476"/>
      <c r="P611" s="476"/>
      <c r="Q611" s="476"/>
      <c r="R611" s="458">
        <f t="shared" si="522"/>
        <v>0</v>
      </c>
      <c r="S611" s="476"/>
      <c r="T611" s="476"/>
      <c r="U611" s="458">
        <f t="shared" si="523"/>
        <v>0</v>
      </c>
      <c r="V611" s="476"/>
      <c r="W611" s="476"/>
      <c r="X611" s="476"/>
      <c r="Y611" s="476"/>
      <c r="Z611" s="476"/>
      <c r="AA611" s="476"/>
      <c r="AB611" s="476"/>
      <c r="AC611" s="476"/>
      <c r="AD611" s="476"/>
      <c r="AE611" s="476"/>
      <c r="AF611" s="476"/>
      <c r="AG611" s="476"/>
      <c r="AH611" s="476"/>
      <c r="AI611" s="476"/>
      <c r="AJ611" s="458">
        <f t="shared" si="524"/>
        <v>0</v>
      </c>
      <c r="AK611" s="476"/>
      <c r="AL611" s="476"/>
      <c r="AM611" s="499">
        <f t="shared" si="525"/>
        <v>0</v>
      </c>
      <c r="AN611" s="470"/>
      <c r="AO611" s="470"/>
      <c r="AP611" s="470"/>
      <c r="AQ611" s="72">
        <f t="shared" si="526"/>
        <v>0</v>
      </c>
    </row>
    <row r="612" s="448" customFormat="1" ht="14" customHeight="1" spans="1:43">
      <c r="A612" s="500"/>
      <c r="B612" s="470"/>
      <c r="C612" s="471" t="s">
        <v>168</v>
      </c>
      <c r="D612" s="474"/>
      <c r="E612" s="475">
        <f t="shared" si="521"/>
        <v>0</v>
      </c>
      <c r="F612" s="476"/>
      <c r="G612" s="476"/>
      <c r="H612" s="476"/>
      <c r="I612" s="476"/>
      <c r="J612" s="476"/>
      <c r="K612" s="476"/>
      <c r="L612" s="476"/>
      <c r="M612" s="476"/>
      <c r="N612" s="476"/>
      <c r="O612" s="476"/>
      <c r="P612" s="476"/>
      <c r="Q612" s="476"/>
      <c r="R612" s="458">
        <f t="shared" si="522"/>
        <v>0</v>
      </c>
      <c r="S612" s="476"/>
      <c r="T612" s="476"/>
      <c r="U612" s="458">
        <f t="shared" si="523"/>
        <v>0</v>
      </c>
      <c r="V612" s="476"/>
      <c r="W612" s="476"/>
      <c r="X612" s="476"/>
      <c r="Y612" s="476"/>
      <c r="Z612" s="476"/>
      <c r="AA612" s="476"/>
      <c r="AB612" s="476"/>
      <c r="AC612" s="476"/>
      <c r="AD612" s="476"/>
      <c r="AE612" s="476"/>
      <c r="AF612" s="476"/>
      <c r="AG612" s="476"/>
      <c r="AH612" s="476"/>
      <c r="AI612" s="476"/>
      <c r="AJ612" s="458">
        <f t="shared" si="524"/>
        <v>0</v>
      </c>
      <c r="AK612" s="476"/>
      <c r="AL612" s="476"/>
      <c r="AM612" s="499">
        <f t="shared" si="525"/>
        <v>0</v>
      </c>
      <c r="AN612" s="470"/>
      <c r="AO612" s="470"/>
      <c r="AP612" s="470"/>
      <c r="AQ612" s="72">
        <f t="shared" si="526"/>
        <v>0</v>
      </c>
    </row>
    <row r="613" s="448" customFormat="1" ht="14" customHeight="1" spans="1:43">
      <c r="A613" s="500"/>
      <c r="B613" s="470"/>
      <c r="C613" s="471" t="s">
        <v>674</v>
      </c>
      <c r="D613" s="474"/>
      <c r="E613" s="475">
        <f t="shared" si="521"/>
        <v>0</v>
      </c>
      <c r="F613" s="476"/>
      <c r="G613" s="476"/>
      <c r="H613" s="476"/>
      <c r="I613" s="476"/>
      <c r="J613" s="476"/>
      <c r="K613" s="476"/>
      <c r="L613" s="476"/>
      <c r="M613" s="476"/>
      <c r="N613" s="476"/>
      <c r="O613" s="476"/>
      <c r="P613" s="476"/>
      <c r="Q613" s="476"/>
      <c r="R613" s="458">
        <f t="shared" si="522"/>
        <v>0</v>
      </c>
      <c r="S613" s="476"/>
      <c r="T613" s="476"/>
      <c r="U613" s="458">
        <f t="shared" si="523"/>
        <v>0</v>
      </c>
      <c r="V613" s="476"/>
      <c r="W613" s="476"/>
      <c r="X613" s="476"/>
      <c r="Y613" s="476"/>
      <c r="Z613" s="476"/>
      <c r="AA613" s="476"/>
      <c r="AB613" s="476"/>
      <c r="AC613" s="476"/>
      <c r="AD613" s="476"/>
      <c r="AE613" s="476"/>
      <c r="AF613" s="476"/>
      <c r="AG613" s="476"/>
      <c r="AH613" s="476"/>
      <c r="AI613" s="476"/>
      <c r="AJ613" s="458">
        <f t="shared" si="524"/>
        <v>0</v>
      </c>
      <c r="AK613" s="476"/>
      <c r="AL613" s="476"/>
      <c r="AM613" s="499">
        <f t="shared" si="525"/>
        <v>0</v>
      </c>
      <c r="AN613" s="470"/>
      <c r="AO613" s="470"/>
      <c r="AP613" s="470"/>
      <c r="AQ613" s="72">
        <f t="shared" si="526"/>
        <v>0</v>
      </c>
    </row>
    <row r="614" s="448" customFormat="1" ht="14" customHeight="1" spans="1:43">
      <c r="A614" s="500"/>
      <c r="B614" s="470"/>
      <c r="C614" s="471" t="s">
        <v>675</v>
      </c>
      <c r="D614" s="474"/>
      <c r="E614" s="475">
        <f t="shared" si="521"/>
        <v>224.1</v>
      </c>
      <c r="F614" s="476"/>
      <c r="G614" s="476"/>
      <c r="H614" s="476"/>
      <c r="I614" s="476"/>
      <c r="J614" s="476"/>
      <c r="K614" s="476"/>
      <c r="L614" s="476"/>
      <c r="M614" s="476"/>
      <c r="N614" s="476"/>
      <c r="O614" s="476"/>
      <c r="P614" s="476"/>
      <c r="Q614" s="476"/>
      <c r="R614" s="458">
        <f t="shared" si="522"/>
        <v>0</v>
      </c>
      <c r="S614" s="476"/>
      <c r="T614" s="476"/>
      <c r="U614" s="458">
        <f t="shared" si="523"/>
        <v>0</v>
      </c>
      <c r="V614" s="476"/>
      <c r="W614" s="476">
        <v>34.1</v>
      </c>
      <c r="X614" s="476"/>
      <c r="Y614" s="476">
        <v>190</v>
      </c>
      <c r="Z614" s="476"/>
      <c r="AA614" s="476"/>
      <c r="AB614" s="476"/>
      <c r="AC614" s="476"/>
      <c r="AD614" s="476"/>
      <c r="AE614" s="476"/>
      <c r="AF614" s="476"/>
      <c r="AG614" s="476"/>
      <c r="AH614" s="476"/>
      <c r="AI614" s="476"/>
      <c r="AJ614" s="458">
        <f t="shared" si="524"/>
        <v>224.1</v>
      </c>
      <c r="AK614" s="476"/>
      <c r="AL614" s="476"/>
      <c r="AM614" s="499">
        <f t="shared" si="525"/>
        <v>224.1</v>
      </c>
      <c r="AN614" s="470">
        <v>9223</v>
      </c>
      <c r="AO614" s="470"/>
      <c r="AP614" s="470">
        <v>418</v>
      </c>
      <c r="AQ614" s="72">
        <f t="shared" si="526"/>
        <v>9865.1</v>
      </c>
    </row>
    <row r="615" s="448" customFormat="1" ht="14" customHeight="1" spans="1:43">
      <c r="A615" s="500"/>
      <c r="B615" s="470"/>
      <c r="C615" s="471" t="s">
        <v>676</v>
      </c>
      <c r="D615" s="474">
        <f t="shared" ref="D615:AQ615" si="527">D616+D621+D634+D638+D650+D653+D657+D662+D666+D670+D684+D673+D682</f>
        <v>0</v>
      </c>
      <c r="E615" s="474">
        <f t="shared" si="527"/>
        <v>9693.74</v>
      </c>
      <c r="F615" s="474">
        <f t="shared" si="527"/>
        <v>3140.46</v>
      </c>
      <c r="G615" s="474">
        <f t="shared" si="527"/>
        <v>0</v>
      </c>
      <c r="H615" s="474">
        <f t="shared" si="527"/>
        <v>0</v>
      </c>
      <c r="I615" s="474">
        <f t="shared" si="527"/>
        <v>0</v>
      </c>
      <c r="J615" s="474">
        <f t="shared" si="527"/>
        <v>46.71</v>
      </c>
      <c r="K615" s="474">
        <f t="shared" si="527"/>
        <v>3.77</v>
      </c>
      <c r="L615" s="474">
        <f t="shared" si="527"/>
        <v>2.97</v>
      </c>
      <c r="M615" s="474">
        <f t="shared" si="527"/>
        <v>0</v>
      </c>
      <c r="N615" s="474">
        <f t="shared" si="527"/>
        <v>11.34</v>
      </c>
      <c r="O615" s="474">
        <f t="shared" si="527"/>
        <v>0</v>
      </c>
      <c r="P615" s="474">
        <f t="shared" si="527"/>
        <v>400</v>
      </c>
      <c r="Q615" s="474">
        <f t="shared" si="527"/>
        <v>0</v>
      </c>
      <c r="R615" s="474">
        <f t="shared" si="527"/>
        <v>3605.25</v>
      </c>
      <c r="S615" s="474">
        <f t="shared" si="527"/>
        <v>76.67</v>
      </c>
      <c r="T615" s="474">
        <f t="shared" si="527"/>
        <v>10</v>
      </c>
      <c r="U615" s="474">
        <f t="shared" si="527"/>
        <v>86.67</v>
      </c>
      <c r="V615" s="474">
        <f t="shared" si="527"/>
        <v>0</v>
      </c>
      <c r="W615" s="474">
        <f t="shared" si="527"/>
        <v>450.57</v>
      </c>
      <c r="X615" s="474">
        <f t="shared" si="527"/>
        <v>0</v>
      </c>
      <c r="Y615" s="474">
        <f t="shared" si="527"/>
        <v>259.83</v>
      </c>
      <c r="Z615" s="474">
        <f t="shared" si="527"/>
        <v>0</v>
      </c>
      <c r="AA615" s="474">
        <f t="shared" si="527"/>
        <v>0</v>
      </c>
      <c r="AB615" s="474">
        <f t="shared" si="527"/>
        <v>3879.9</v>
      </c>
      <c r="AC615" s="474">
        <f t="shared" si="527"/>
        <v>0</v>
      </c>
      <c r="AD615" s="474">
        <f t="shared" si="527"/>
        <v>0</v>
      </c>
      <c r="AE615" s="474">
        <f t="shared" si="527"/>
        <v>1295.54</v>
      </c>
      <c r="AF615" s="474">
        <f t="shared" si="527"/>
        <v>117.73</v>
      </c>
      <c r="AG615" s="474">
        <f t="shared" si="527"/>
        <v>0</v>
      </c>
      <c r="AH615" s="474">
        <f t="shared" si="527"/>
        <v>0</v>
      </c>
      <c r="AI615" s="474">
        <f t="shared" si="527"/>
        <v>-94.75</v>
      </c>
      <c r="AJ615" s="474">
        <f t="shared" si="527"/>
        <v>5908.82</v>
      </c>
      <c r="AK615" s="474">
        <f t="shared" si="527"/>
        <v>0</v>
      </c>
      <c r="AL615" s="474">
        <f t="shared" si="527"/>
        <v>93</v>
      </c>
      <c r="AM615" s="498">
        <f t="shared" si="527"/>
        <v>9693.74</v>
      </c>
      <c r="AN615" s="474">
        <f t="shared" si="527"/>
        <v>18494</v>
      </c>
      <c r="AO615" s="474">
        <f t="shared" si="527"/>
        <v>196</v>
      </c>
      <c r="AP615" s="474">
        <f t="shared" si="527"/>
        <v>914</v>
      </c>
      <c r="AQ615" s="474">
        <f t="shared" si="527"/>
        <v>29297.74</v>
      </c>
    </row>
    <row r="616" s="448" customFormat="1" ht="14" customHeight="1" spans="1:43">
      <c r="A616" s="500"/>
      <c r="B616" s="470"/>
      <c r="C616" s="471" t="s">
        <v>677</v>
      </c>
      <c r="D616" s="474">
        <f t="shared" ref="D616:AQ616" si="528">SUM(D617:D620)</f>
        <v>0</v>
      </c>
      <c r="E616" s="474">
        <f t="shared" si="528"/>
        <v>532.82</v>
      </c>
      <c r="F616" s="474">
        <f t="shared" si="528"/>
        <v>302.71</v>
      </c>
      <c r="G616" s="474">
        <f t="shared" si="528"/>
        <v>0</v>
      </c>
      <c r="H616" s="474">
        <f t="shared" si="528"/>
        <v>0</v>
      </c>
      <c r="I616" s="474">
        <f t="shared" si="528"/>
        <v>0</v>
      </c>
      <c r="J616" s="474">
        <f t="shared" si="528"/>
        <v>15.73</v>
      </c>
      <c r="K616" s="474">
        <f t="shared" si="528"/>
        <v>1.35</v>
      </c>
      <c r="L616" s="474">
        <f t="shared" si="528"/>
        <v>1.03</v>
      </c>
      <c r="M616" s="474">
        <f t="shared" si="528"/>
        <v>0</v>
      </c>
      <c r="N616" s="474">
        <f t="shared" si="528"/>
        <v>11.34</v>
      </c>
      <c r="O616" s="474">
        <f t="shared" si="528"/>
        <v>0</v>
      </c>
      <c r="P616" s="474">
        <f t="shared" si="528"/>
        <v>0</v>
      </c>
      <c r="Q616" s="474">
        <f t="shared" si="528"/>
        <v>0</v>
      </c>
      <c r="R616" s="474">
        <f t="shared" si="528"/>
        <v>332.16</v>
      </c>
      <c r="S616" s="474">
        <f t="shared" si="528"/>
        <v>38.86</v>
      </c>
      <c r="T616" s="474">
        <f t="shared" si="528"/>
        <v>8</v>
      </c>
      <c r="U616" s="474">
        <f t="shared" si="528"/>
        <v>46.86</v>
      </c>
      <c r="V616" s="474">
        <f t="shared" si="528"/>
        <v>0</v>
      </c>
      <c r="W616" s="474">
        <f t="shared" si="528"/>
        <v>93.8</v>
      </c>
      <c r="X616" s="474">
        <f t="shared" si="528"/>
        <v>0</v>
      </c>
      <c r="Y616" s="474">
        <f t="shared" si="528"/>
        <v>10</v>
      </c>
      <c r="Z616" s="474">
        <f t="shared" si="528"/>
        <v>0</v>
      </c>
      <c r="AA616" s="474">
        <f t="shared" si="528"/>
        <v>0</v>
      </c>
      <c r="AB616" s="474">
        <f t="shared" si="528"/>
        <v>0</v>
      </c>
      <c r="AC616" s="474">
        <f t="shared" si="528"/>
        <v>0</v>
      </c>
      <c r="AD616" s="474">
        <f t="shared" si="528"/>
        <v>0</v>
      </c>
      <c r="AE616" s="474">
        <f t="shared" si="528"/>
        <v>0</v>
      </c>
      <c r="AF616" s="474">
        <f t="shared" si="528"/>
        <v>0</v>
      </c>
      <c r="AG616" s="474">
        <f t="shared" si="528"/>
        <v>0</v>
      </c>
      <c r="AH616" s="474">
        <f t="shared" si="528"/>
        <v>0</v>
      </c>
      <c r="AI616" s="474">
        <f t="shared" si="528"/>
        <v>50</v>
      </c>
      <c r="AJ616" s="474">
        <f t="shared" si="528"/>
        <v>153.8</v>
      </c>
      <c r="AK616" s="474">
        <f t="shared" si="528"/>
        <v>0</v>
      </c>
      <c r="AL616" s="474">
        <f t="shared" si="528"/>
        <v>0</v>
      </c>
      <c r="AM616" s="498">
        <f t="shared" si="528"/>
        <v>532.82</v>
      </c>
      <c r="AN616" s="474">
        <f t="shared" si="528"/>
        <v>0</v>
      </c>
      <c r="AO616" s="474">
        <f t="shared" si="528"/>
        <v>5</v>
      </c>
      <c r="AP616" s="474">
        <f t="shared" si="528"/>
        <v>84</v>
      </c>
      <c r="AQ616" s="474">
        <f t="shared" si="528"/>
        <v>621.82</v>
      </c>
    </row>
    <row r="617" s="448" customFormat="1" ht="14" customHeight="1" spans="1:43">
      <c r="A617" s="500"/>
      <c r="B617" s="470"/>
      <c r="C617" s="471" t="s">
        <v>150</v>
      </c>
      <c r="D617" s="474"/>
      <c r="E617" s="475">
        <f t="shared" ref="E617:E620" si="529">R617+U617+V617+AJ617+AL617</f>
        <v>482.82</v>
      </c>
      <c r="F617" s="476">
        <v>302.71</v>
      </c>
      <c r="G617" s="476"/>
      <c r="H617" s="476"/>
      <c r="I617" s="476"/>
      <c r="J617" s="476">
        <v>15.73</v>
      </c>
      <c r="K617" s="476">
        <v>1.35</v>
      </c>
      <c r="L617" s="476">
        <v>1.03</v>
      </c>
      <c r="M617" s="476"/>
      <c r="N617" s="476">
        <v>11.34</v>
      </c>
      <c r="O617" s="476"/>
      <c r="P617" s="476"/>
      <c r="Q617" s="476"/>
      <c r="R617" s="458">
        <f t="shared" ref="R617:R620" si="530">SUM(F617:Q617)</f>
        <v>332.16</v>
      </c>
      <c r="S617" s="476">
        <v>38.86</v>
      </c>
      <c r="T617" s="476">
        <v>8</v>
      </c>
      <c r="U617" s="458">
        <f t="shared" ref="U617:U620" si="531">SUM(S617:T617)</f>
        <v>46.86</v>
      </c>
      <c r="V617" s="476"/>
      <c r="W617" s="476">
        <v>93.8</v>
      </c>
      <c r="X617" s="476"/>
      <c r="Y617" s="476">
        <v>10</v>
      </c>
      <c r="Z617" s="476"/>
      <c r="AA617" s="476"/>
      <c r="AB617" s="476"/>
      <c r="AC617" s="476"/>
      <c r="AD617" s="476"/>
      <c r="AE617" s="476"/>
      <c r="AF617" s="476"/>
      <c r="AG617" s="476"/>
      <c r="AH617" s="476"/>
      <c r="AI617" s="476"/>
      <c r="AJ617" s="458">
        <f t="shared" ref="AJ617:AJ620" si="532">SUM(W617:AI617)</f>
        <v>103.8</v>
      </c>
      <c r="AK617" s="476"/>
      <c r="AL617" s="476"/>
      <c r="AM617" s="499">
        <f t="shared" ref="AM617:AM620" si="533">R617+U617+V617+AJ617+AL617</f>
        <v>482.82</v>
      </c>
      <c r="AN617" s="470"/>
      <c r="AO617" s="470"/>
      <c r="AP617" s="470"/>
      <c r="AQ617" s="72">
        <f t="shared" ref="AQ617:AQ620" si="534">AM617+AN617+AO617+AP617</f>
        <v>482.82</v>
      </c>
    </row>
    <row r="618" s="448" customFormat="1" ht="14" customHeight="1" spans="1:43">
      <c r="A618" s="500"/>
      <c r="B618" s="470"/>
      <c r="C618" s="471" t="s">
        <v>152</v>
      </c>
      <c r="D618" s="474"/>
      <c r="E618" s="475">
        <f t="shared" si="529"/>
        <v>0</v>
      </c>
      <c r="F618" s="476"/>
      <c r="G618" s="476"/>
      <c r="H618" s="476"/>
      <c r="I618" s="476"/>
      <c r="J618" s="476"/>
      <c r="K618" s="476"/>
      <c r="L618" s="476"/>
      <c r="M618" s="476"/>
      <c r="N618" s="476"/>
      <c r="O618" s="476"/>
      <c r="P618" s="476"/>
      <c r="Q618" s="476"/>
      <c r="R618" s="458">
        <f t="shared" si="530"/>
        <v>0</v>
      </c>
      <c r="S618" s="476"/>
      <c r="T618" s="476"/>
      <c r="U618" s="458">
        <f t="shared" si="531"/>
        <v>0</v>
      </c>
      <c r="V618" s="476"/>
      <c r="W618" s="476"/>
      <c r="X618" s="476"/>
      <c r="Y618" s="476"/>
      <c r="Z618" s="476"/>
      <c r="AA618" s="476"/>
      <c r="AB618" s="476"/>
      <c r="AC618" s="476"/>
      <c r="AD618" s="476"/>
      <c r="AE618" s="476"/>
      <c r="AF618" s="476"/>
      <c r="AG618" s="476"/>
      <c r="AH618" s="476"/>
      <c r="AI618" s="476"/>
      <c r="AJ618" s="458">
        <f t="shared" si="532"/>
        <v>0</v>
      </c>
      <c r="AK618" s="476"/>
      <c r="AL618" s="476"/>
      <c r="AM618" s="499">
        <f t="shared" si="533"/>
        <v>0</v>
      </c>
      <c r="AN618" s="470"/>
      <c r="AO618" s="470"/>
      <c r="AP618" s="470"/>
      <c r="AQ618" s="72">
        <f t="shared" si="534"/>
        <v>0</v>
      </c>
    </row>
    <row r="619" s="448" customFormat="1" ht="14" customHeight="1" spans="1:43">
      <c r="A619" s="500"/>
      <c r="B619" s="470"/>
      <c r="C619" s="471" t="s">
        <v>154</v>
      </c>
      <c r="D619" s="474"/>
      <c r="E619" s="475">
        <f t="shared" si="529"/>
        <v>0</v>
      </c>
      <c r="F619" s="476"/>
      <c r="G619" s="476"/>
      <c r="H619" s="476"/>
      <c r="I619" s="476"/>
      <c r="J619" s="476"/>
      <c r="K619" s="476"/>
      <c r="L619" s="476"/>
      <c r="M619" s="476"/>
      <c r="N619" s="476"/>
      <c r="O619" s="476"/>
      <c r="P619" s="476"/>
      <c r="Q619" s="476"/>
      <c r="R619" s="458">
        <f t="shared" si="530"/>
        <v>0</v>
      </c>
      <c r="S619" s="476"/>
      <c r="T619" s="476"/>
      <c r="U619" s="458">
        <f t="shared" si="531"/>
        <v>0</v>
      </c>
      <c r="V619" s="476"/>
      <c r="W619" s="476"/>
      <c r="X619" s="476"/>
      <c r="Y619" s="476"/>
      <c r="Z619" s="476"/>
      <c r="AA619" s="476"/>
      <c r="AB619" s="476"/>
      <c r="AC619" s="476"/>
      <c r="AD619" s="476"/>
      <c r="AE619" s="476"/>
      <c r="AF619" s="476"/>
      <c r="AG619" s="476"/>
      <c r="AH619" s="476"/>
      <c r="AI619" s="476"/>
      <c r="AJ619" s="458">
        <f t="shared" si="532"/>
        <v>0</v>
      </c>
      <c r="AK619" s="476"/>
      <c r="AL619" s="476"/>
      <c r="AM619" s="499">
        <f t="shared" si="533"/>
        <v>0</v>
      </c>
      <c r="AN619" s="470"/>
      <c r="AO619" s="470"/>
      <c r="AP619" s="470"/>
      <c r="AQ619" s="72">
        <f t="shared" si="534"/>
        <v>0</v>
      </c>
    </row>
    <row r="620" s="448" customFormat="1" ht="14" customHeight="1" spans="1:43">
      <c r="A620" s="500"/>
      <c r="B620" s="470"/>
      <c r="C620" s="471" t="s">
        <v>678</v>
      </c>
      <c r="D620" s="474"/>
      <c r="E620" s="475">
        <f t="shared" si="529"/>
        <v>50</v>
      </c>
      <c r="F620" s="476"/>
      <c r="G620" s="476"/>
      <c r="H620" s="476"/>
      <c r="I620" s="476"/>
      <c r="J620" s="476"/>
      <c r="K620" s="476"/>
      <c r="L620" s="476"/>
      <c r="M620" s="476"/>
      <c r="N620" s="476"/>
      <c r="O620" s="476"/>
      <c r="P620" s="476"/>
      <c r="Q620" s="476"/>
      <c r="R620" s="458">
        <f t="shared" si="530"/>
        <v>0</v>
      </c>
      <c r="S620" s="476"/>
      <c r="T620" s="476"/>
      <c r="U620" s="458">
        <f t="shared" si="531"/>
        <v>0</v>
      </c>
      <c r="V620" s="476"/>
      <c r="W620" s="476"/>
      <c r="X620" s="476"/>
      <c r="Y620" s="476"/>
      <c r="Z620" s="476"/>
      <c r="AA620" s="476"/>
      <c r="AB620" s="476"/>
      <c r="AC620" s="476"/>
      <c r="AD620" s="476"/>
      <c r="AE620" s="476"/>
      <c r="AF620" s="476"/>
      <c r="AG620" s="476"/>
      <c r="AH620" s="476"/>
      <c r="AI620" s="476">
        <v>50</v>
      </c>
      <c r="AJ620" s="458">
        <f t="shared" si="532"/>
        <v>50</v>
      </c>
      <c r="AK620" s="476"/>
      <c r="AL620" s="476"/>
      <c r="AM620" s="499">
        <f t="shared" si="533"/>
        <v>50</v>
      </c>
      <c r="AN620" s="470"/>
      <c r="AO620" s="470">
        <v>5</v>
      </c>
      <c r="AP620" s="470">
        <v>84</v>
      </c>
      <c r="AQ620" s="72">
        <f t="shared" si="534"/>
        <v>139</v>
      </c>
    </row>
    <row r="621" s="448" customFormat="1" ht="14" customHeight="1" spans="1:43">
      <c r="A621" s="500"/>
      <c r="B621" s="470"/>
      <c r="C621" s="471" t="s">
        <v>679</v>
      </c>
      <c r="D621" s="474">
        <f t="shared" ref="D621:AQ621" si="535">SUM(D622:D633)</f>
        <v>0</v>
      </c>
      <c r="E621" s="474">
        <f t="shared" si="535"/>
        <v>507.43</v>
      </c>
      <c r="F621" s="474">
        <f t="shared" si="535"/>
        <v>259.54</v>
      </c>
      <c r="G621" s="474">
        <f t="shared" si="535"/>
        <v>0</v>
      </c>
      <c r="H621" s="474">
        <f t="shared" si="535"/>
        <v>0</v>
      </c>
      <c r="I621" s="474">
        <f t="shared" si="535"/>
        <v>0</v>
      </c>
      <c r="J621" s="474">
        <f t="shared" si="535"/>
        <v>0</v>
      </c>
      <c r="K621" s="474">
        <f t="shared" si="535"/>
        <v>0</v>
      </c>
      <c r="L621" s="474">
        <f t="shared" si="535"/>
        <v>0</v>
      </c>
      <c r="M621" s="474">
        <f t="shared" si="535"/>
        <v>0</v>
      </c>
      <c r="N621" s="474">
        <f t="shared" si="535"/>
        <v>0</v>
      </c>
      <c r="O621" s="474">
        <f t="shared" si="535"/>
        <v>0</v>
      </c>
      <c r="P621" s="474">
        <f t="shared" si="535"/>
        <v>0</v>
      </c>
      <c r="Q621" s="474">
        <f t="shared" si="535"/>
        <v>0</v>
      </c>
      <c r="R621" s="474">
        <f t="shared" si="535"/>
        <v>259.54</v>
      </c>
      <c r="S621" s="474">
        <f t="shared" si="535"/>
        <v>0</v>
      </c>
      <c r="T621" s="474">
        <f t="shared" si="535"/>
        <v>0</v>
      </c>
      <c r="U621" s="474">
        <f t="shared" si="535"/>
        <v>0</v>
      </c>
      <c r="V621" s="474">
        <f t="shared" si="535"/>
        <v>0</v>
      </c>
      <c r="W621" s="474">
        <f t="shared" si="535"/>
        <v>6</v>
      </c>
      <c r="X621" s="474">
        <f t="shared" si="535"/>
        <v>0</v>
      </c>
      <c r="Y621" s="474">
        <f t="shared" si="535"/>
        <v>0</v>
      </c>
      <c r="Z621" s="474">
        <f t="shared" si="535"/>
        <v>0</v>
      </c>
      <c r="AA621" s="474">
        <f t="shared" si="535"/>
        <v>0</v>
      </c>
      <c r="AB621" s="474">
        <f t="shared" si="535"/>
        <v>0</v>
      </c>
      <c r="AC621" s="474">
        <f t="shared" si="535"/>
        <v>0</v>
      </c>
      <c r="AD621" s="474">
        <f t="shared" si="535"/>
        <v>0</v>
      </c>
      <c r="AE621" s="474">
        <f t="shared" si="535"/>
        <v>484.98</v>
      </c>
      <c r="AF621" s="474">
        <f t="shared" si="535"/>
        <v>0</v>
      </c>
      <c r="AG621" s="474">
        <f t="shared" si="535"/>
        <v>0</v>
      </c>
      <c r="AH621" s="474">
        <f t="shared" si="535"/>
        <v>0</v>
      </c>
      <c r="AI621" s="474">
        <f t="shared" si="535"/>
        <v>-243.09</v>
      </c>
      <c r="AJ621" s="474">
        <f t="shared" si="535"/>
        <v>247.89</v>
      </c>
      <c r="AK621" s="474">
        <f t="shared" si="535"/>
        <v>0</v>
      </c>
      <c r="AL621" s="474">
        <f t="shared" si="535"/>
        <v>0</v>
      </c>
      <c r="AM621" s="498">
        <f t="shared" si="535"/>
        <v>507.43</v>
      </c>
      <c r="AN621" s="474">
        <f t="shared" si="535"/>
        <v>365</v>
      </c>
      <c r="AO621" s="474">
        <f t="shared" si="535"/>
        <v>0</v>
      </c>
      <c r="AP621" s="474">
        <f t="shared" si="535"/>
        <v>0</v>
      </c>
      <c r="AQ621" s="474">
        <f t="shared" si="535"/>
        <v>872.43</v>
      </c>
    </row>
    <row r="622" s="448" customFormat="1" ht="14" customHeight="1" spans="1:43">
      <c r="A622" s="500"/>
      <c r="B622" s="470"/>
      <c r="C622" s="471" t="s">
        <v>680</v>
      </c>
      <c r="D622" s="474"/>
      <c r="E622" s="475">
        <f t="shared" ref="E622:E633" si="536">R622+U622+V622+AJ622+AL622</f>
        <v>679.07</v>
      </c>
      <c r="F622" s="476">
        <v>188.09</v>
      </c>
      <c r="G622" s="476"/>
      <c r="H622" s="476"/>
      <c r="I622" s="476"/>
      <c r="J622" s="476"/>
      <c r="K622" s="476"/>
      <c r="L622" s="476"/>
      <c r="M622" s="476"/>
      <c r="N622" s="476"/>
      <c r="O622" s="476"/>
      <c r="P622" s="476"/>
      <c r="Q622" s="476"/>
      <c r="R622" s="458">
        <f t="shared" ref="R622:R633" si="537">SUM(F622:Q622)</f>
        <v>188.09</v>
      </c>
      <c r="S622" s="476"/>
      <c r="T622" s="476"/>
      <c r="U622" s="458">
        <f t="shared" ref="U622:U633" si="538">SUM(S622:T622)</f>
        <v>0</v>
      </c>
      <c r="V622" s="476"/>
      <c r="W622" s="476">
        <v>6</v>
      </c>
      <c r="X622" s="476"/>
      <c r="Y622" s="476"/>
      <c r="Z622" s="476"/>
      <c r="AA622" s="476"/>
      <c r="AB622" s="476"/>
      <c r="AC622" s="476"/>
      <c r="AD622" s="476"/>
      <c r="AE622" s="476">
        <v>484.98</v>
      </c>
      <c r="AF622" s="476"/>
      <c r="AG622" s="476"/>
      <c r="AH622" s="476"/>
      <c r="AI622" s="476"/>
      <c r="AJ622" s="458">
        <f t="shared" ref="AJ622:AJ633" si="539">SUM(W622:AI622)</f>
        <v>490.98</v>
      </c>
      <c r="AK622" s="476"/>
      <c r="AL622" s="476"/>
      <c r="AM622" s="499">
        <f t="shared" ref="AM622:AM633" si="540">R622+U622+V622+AJ622+AL622</f>
        <v>679.07</v>
      </c>
      <c r="AN622" s="470"/>
      <c r="AO622" s="470"/>
      <c r="AP622" s="470"/>
      <c r="AQ622" s="72">
        <f t="shared" ref="AQ622:AQ633" si="541">AM622+AN622+AO622+AP622</f>
        <v>679.07</v>
      </c>
    </row>
    <row r="623" s="448" customFormat="1" ht="14" customHeight="1" spans="1:43">
      <c r="A623" s="500"/>
      <c r="B623" s="470"/>
      <c r="C623" s="471" t="s">
        <v>681</v>
      </c>
      <c r="D623" s="474"/>
      <c r="E623" s="475">
        <f t="shared" si="536"/>
        <v>71.45</v>
      </c>
      <c r="F623" s="476">
        <v>71.45</v>
      </c>
      <c r="G623" s="476"/>
      <c r="H623" s="476"/>
      <c r="I623" s="476"/>
      <c r="J623" s="476"/>
      <c r="K623" s="476"/>
      <c r="L623" s="476"/>
      <c r="M623" s="476"/>
      <c r="N623" s="476"/>
      <c r="O623" s="476"/>
      <c r="P623" s="476"/>
      <c r="Q623" s="476"/>
      <c r="R623" s="458">
        <f t="shared" si="537"/>
        <v>71.45</v>
      </c>
      <c r="S623" s="476"/>
      <c r="T623" s="476"/>
      <c r="U623" s="458">
        <f t="shared" si="538"/>
        <v>0</v>
      </c>
      <c r="V623" s="476"/>
      <c r="W623" s="476"/>
      <c r="X623" s="476"/>
      <c r="Y623" s="476"/>
      <c r="Z623" s="476"/>
      <c r="AA623" s="476"/>
      <c r="AB623" s="476"/>
      <c r="AC623" s="476"/>
      <c r="AD623" s="476"/>
      <c r="AE623" s="476"/>
      <c r="AF623" s="476"/>
      <c r="AG623" s="476"/>
      <c r="AH623" s="476"/>
      <c r="AI623" s="476"/>
      <c r="AJ623" s="458">
        <f t="shared" si="539"/>
        <v>0</v>
      </c>
      <c r="AK623" s="476"/>
      <c r="AL623" s="476"/>
      <c r="AM623" s="499">
        <f t="shared" si="540"/>
        <v>71.45</v>
      </c>
      <c r="AN623" s="470"/>
      <c r="AO623" s="470"/>
      <c r="AP623" s="470"/>
      <c r="AQ623" s="72">
        <f t="shared" si="541"/>
        <v>71.45</v>
      </c>
    </row>
    <row r="624" s="448" customFormat="1" ht="14" customHeight="1" spans="1:43">
      <c r="A624" s="500"/>
      <c r="B624" s="470"/>
      <c r="C624" s="471" t="s">
        <v>682</v>
      </c>
      <c r="D624" s="474"/>
      <c r="E624" s="475">
        <f t="shared" si="536"/>
        <v>0</v>
      </c>
      <c r="F624" s="476"/>
      <c r="G624" s="476"/>
      <c r="H624" s="476"/>
      <c r="I624" s="476"/>
      <c r="J624" s="476"/>
      <c r="K624" s="476"/>
      <c r="L624" s="476"/>
      <c r="M624" s="476"/>
      <c r="N624" s="476"/>
      <c r="O624" s="476"/>
      <c r="P624" s="476"/>
      <c r="Q624" s="476"/>
      <c r="R624" s="458">
        <f t="shared" si="537"/>
        <v>0</v>
      </c>
      <c r="S624" s="476"/>
      <c r="T624" s="476"/>
      <c r="U624" s="458">
        <f t="shared" si="538"/>
        <v>0</v>
      </c>
      <c r="V624" s="476"/>
      <c r="W624" s="476"/>
      <c r="X624" s="476"/>
      <c r="Y624" s="476"/>
      <c r="Z624" s="476"/>
      <c r="AA624" s="476"/>
      <c r="AB624" s="476"/>
      <c r="AC624" s="476"/>
      <c r="AD624" s="476"/>
      <c r="AE624" s="476"/>
      <c r="AF624" s="476"/>
      <c r="AG624" s="476"/>
      <c r="AH624" s="476"/>
      <c r="AI624" s="476"/>
      <c r="AJ624" s="458">
        <f t="shared" si="539"/>
        <v>0</v>
      </c>
      <c r="AK624" s="476"/>
      <c r="AL624" s="476"/>
      <c r="AM624" s="499">
        <f t="shared" si="540"/>
        <v>0</v>
      </c>
      <c r="AN624" s="470"/>
      <c r="AO624" s="470"/>
      <c r="AP624" s="470"/>
      <c r="AQ624" s="72">
        <f t="shared" si="541"/>
        <v>0</v>
      </c>
    </row>
    <row r="625" s="448" customFormat="1" ht="14" customHeight="1" spans="1:43">
      <c r="A625" s="500"/>
      <c r="B625" s="470"/>
      <c r="C625" s="471" t="s">
        <v>683</v>
      </c>
      <c r="D625" s="474"/>
      <c r="E625" s="475">
        <f t="shared" si="536"/>
        <v>0</v>
      </c>
      <c r="F625" s="476"/>
      <c r="G625" s="476"/>
      <c r="H625" s="476"/>
      <c r="I625" s="476"/>
      <c r="J625" s="476"/>
      <c r="K625" s="476"/>
      <c r="L625" s="476"/>
      <c r="M625" s="476"/>
      <c r="N625" s="476"/>
      <c r="O625" s="476"/>
      <c r="P625" s="476"/>
      <c r="Q625" s="476"/>
      <c r="R625" s="458">
        <f t="shared" si="537"/>
        <v>0</v>
      </c>
      <c r="S625" s="476"/>
      <c r="T625" s="476"/>
      <c r="U625" s="458">
        <f t="shared" si="538"/>
        <v>0</v>
      </c>
      <c r="V625" s="476"/>
      <c r="W625" s="476"/>
      <c r="X625" s="476"/>
      <c r="Y625" s="476"/>
      <c r="Z625" s="476"/>
      <c r="AA625" s="476"/>
      <c r="AB625" s="476"/>
      <c r="AC625" s="476"/>
      <c r="AD625" s="476"/>
      <c r="AE625" s="476"/>
      <c r="AF625" s="476"/>
      <c r="AG625" s="476"/>
      <c r="AH625" s="476"/>
      <c r="AI625" s="476"/>
      <c r="AJ625" s="458">
        <f t="shared" si="539"/>
        <v>0</v>
      </c>
      <c r="AK625" s="476"/>
      <c r="AL625" s="476"/>
      <c r="AM625" s="499">
        <f t="shared" si="540"/>
        <v>0</v>
      </c>
      <c r="AN625" s="470"/>
      <c r="AO625" s="470"/>
      <c r="AP625" s="470"/>
      <c r="AQ625" s="72">
        <f t="shared" si="541"/>
        <v>0</v>
      </c>
    </row>
    <row r="626" s="448" customFormat="1" ht="14" customHeight="1" spans="1:43">
      <c r="A626" s="500"/>
      <c r="B626" s="470"/>
      <c r="C626" s="471" t="s">
        <v>684</v>
      </c>
      <c r="D626" s="474"/>
      <c r="E626" s="475">
        <f t="shared" si="536"/>
        <v>0</v>
      </c>
      <c r="F626" s="476"/>
      <c r="G626" s="476"/>
      <c r="H626" s="476"/>
      <c r="I626" s="476"/>
      <c r="J626" s="476"/>
      <c r="K626" s="476"/>
      <c r="L626" s="476"/>
      <c r="M626" s="476"/>
      <c r="N626" s="476"/>
      <c r="O626" s="476"/>
      <c r="P626" s="476"/>
      <c r="Q626" s="476"/>
      <c r="R626" s="458">
        <f t="shared" si="537"/>
        <v>0</v>
      </c>
      <c r="S626" s="476"/>
      <c r="T626" s="476"/>
      <c r="U626" s="458">
        <f t="shared" si="538"/>
        <v>0</v>
      </c>
      <c r="V626" s="476"/>
      <c r="W626" s="476"/>
      <c r="X626" s="476"/>
      <c r="Y626" s="476"/>
      <c r="Z626" s="476"/>
      <c r="AA626" s="476"/>
      <c r="AB626" s="476"/>
      <c r="AC626" s="476"/>
      <c r="AD626" s="476"/>
      <c r="AE626" s="476"/>
      <c r="AF626" s="476"/>
      <c r="AG626" s="476"/>
      <c r="AH626" s="476"/>
      <c r="AI626" s="476"/>
      <c r="AJ626" s="458">
        <f t="shared" si="539"/>
        <v>0</v>
      </c>
      <c r="AK626" s="476"/>
      <c r="AL626" s="476"/>
      <c r="AM626" s="499">
        <f t="shared" si="540"/>
        <v>0</v>
      </c>
      <c r="AN626" s="470"/>
      <c r="AO626" s="470"/>
      <c r="AP626" s="470"/>
      <c r="AQ626" s="72">
        <f t="shared" si="541"/>
        <v>0</v>
      </c>
    </row>
    <row r="627" s="448" customFormat="1" ht="14" customHeight="1" spans="1:43">
      <c r="A627" s="500"/>
      <c r="B627" s="470"/>
      <c r="C627" s="471" t="s">
        <v>685</v>
      </c>
      <c r="D627" s="474"/>
      <c r="E627" s="475">
        <f t="shared" si="536"/>
        <v>0</v>
      </c>
      <c r="F627" s="476"/>
      <c r="G627" s="476"/>
      <c r="H627" s="476"/>
      <c r="I627" s="476"/>
      <c r="J627" s="476"/>
      <c r="K627" s="476"/>
      <c r="L627" s="476"/>
      <c r="M627" s="476"/>
      <c r="N627" s="476"/>
      <c r="O627" s="476"/>
      <c r="P627" s="476"/>
      <c r="Q627" s="476"/>
      <c r="R627" s="458">
        <f t="shared" si="537"/>
        <v>0</v>
      </c>
      <c r="S627" s="476"/>
      <c r="T627" s="476"/>
      <c r="U627" s="458">
        <f t="shared" si="538"/>
        <v>0</v>
      </c>
      <c r="V627" s="476"/>
      <c r="W627" s="476"/>
      <c r="X627" s="476"/>
      <c r="Y627" s="476"/>
      <c r="Z627" s="476"/>
      <c r="AA627" s="476"/>
      <c r="AB627" s="476"/>
      <c r="AC627" s="476"/>
      <c r="AD627" s="476"/>
      <c r="AE627" s="476"/>
      <c r="AF627" s="476"/>
      <c r="AG627" s="476"/>
      <c r="AH627" s="476"/>
      <c r="AI627" s="476"/>
      <c r="AJ627" s="458">
        <f t="shared" si="539"/>
        <v>0</v>
      </c>
      <c r="AK627" s="476"/>
      <c r="AL627" s="476"/>
      <c r="AM627" s="499">
        <f t="shared" si="540"/>
        <v>0</v>
      </c>
      <c r="AN627" s="470"/>
      <c r="AO627" s="470"/>
      <c r="AP627" s="470"/>
      <c r="AQ627" s="72">
        <f t="shared" si="541"/>
        <v>0</v>
      </c>
    </row>
    <row r="628" s="448" customFormat="1" ht="14" customHeight="1" spans="1:43">
      <c r="A628" s="500"/>
      <c r="B628" s="470"/>
      <c r="C628" s="471" t="s">
        <v>686</v>
      </c>
      <c r="D628" s="474"/>
      <c r="E628" s="475">
        <f t="shared" si="536"/>
        <v>0</v>
      </c>
      <c r="F628" s="476"/>
      <c r="G628" s="476"/>
      <c r="H628" s="476"/>
      <c r="I628" s="476"/>
      <c r="J628" s="476"/>
      <c r="K628" s="476"/>
      <c r="L628" s="476"/>
      <c r="M628" s="476"/>
      <c r="N628" s="476"/>
      <c r="O628" s="476"/>
      <c r="P628" s="476"/>
      <c r="Q628" s="476"/>
      <c r="R628" s="458">
        <f t="shared" si="537"/>
        <v>0</v>
      </c>
      <c r="S628" s="476"/>
      <c r="T628" s="476"/>
      <c r="U628" s="458">
        <f t="shared" si="538"/>
        <v>0</v>
      </c>
      <c r="V628" s="476"/>
      <c r="W628" s="476"/>
      <c r="X628" s="476"/>
      <c r="Y628" s="476"/>
      <c r="Z628" s="476"/>
      <c r="AA628" s="476"/>
      <c r="AB628" s="476"/>
      <c r="AC628" s="476"/>
      <c r="AD628" s="476"/>
      <c r="AE628" s="476"/>
      <c r="AF628" s="476"/>
      <c r="AG628" s="476"/>
      <c r="AH628" s="476"/>
      <c r="AI628" s="476"/>
      <c r="AJ628" s="458">
        <f t="shared" si="539"/>
        <v>0</v>
      </c>
      <c r="AK628" s="476"/>
      <c r="AL628" s="476"/>
      <c r="AM628" s="499">
        <f t="shared" si="540"/>
        <v>0</v>
      </c>
      <c r="AN628" s="470"/>
      <c r="AO628" s="470"/>
      <c r="AP628" s="470"/>
      <c r="AQ628" s="72">
        <f t="shared" si="541"/>
        <v>0</v>
      </c>
    </row>
    <row r="629" s="448" customFormat="1" ht="14" customHeight="1" spans="1:43">
      <c r="A629" s="500"/>
      <c r="B629" s="470"/>
      <c r="C629" s="471" t="s">
        <v>687</v>
      </c>
      <c r="D629" s="474"/>
      <c r="E629" s="475">
        <f t="shared" si="536"/>
        <v>0</v>
      </c>
      <c r="F629" s="476"/>
      <c r="G629" s="476"/>
      <c r="H629" s="476"/>
      <c r="I629" s="476"/>
      <c r="J629" s="476"/>
      <c r="K629" s="476"/>
      <c r="L629" s="476"/>
      <c r="M629" s="476"/>
      <c r="N629" s="476"/>
      <c r="O629" s="476"/>
      <c r="P629" s="476"/>
      <c r="Q629" s="476"/>
      <c r="R629" s="458">
        <f t="shared" si="537"/>
        <v>0</v>
      </c>
      <c r="S629" s="476"/>
      <c r="T629" s="476"/>
      <c r="U629" s="458">
        <f t="shared" si="538"/>
        <v>0</v>
      </c>
      <c r="V629" s="476"/>
      <c r="W629" s="476"/>
      <c r="X629" s="476"/>
      <c r="Y629" s="476"/>
      <c r="Z629" s="476"/>
      <c r="AA629" s="476"/>
      <c r="AB629" s="476"/>
      <c r="AC629" s="476"/>
      <c r="AD629" s="476"/>
      <c r="AE629" s="476"/>
      <c r="AF629" s="476"/>
      <c r="AG629" s="476"/>
      <c r="AH629" s="476"/>
      <c r="AI629" s="476"/>
      <c r="AJ629" s="458">
        <f t="shared" si="539"/>
        <v>0</v>
      </c>
      <c r="AK629" s="476"/>
      <c r="AL629" s="476"/>
      <c r="AM629" s="499">
        <f t="shared" si="540"/>
        <v>0</v>
      </c>
      <c r="AN629" s="470"/>
      <c r="AO629" s="470"/>
      <c r="AP629" s="470"/>
      <c r="AQ629" s="72">
        <f t="shared" si="541"/>
        <v>0</v>
      </c>
    </row>
    <row r="630" s="448" customFormat="1" ht="14" customHeight="1" spans="1:43">
      <c r="A630" s="500"/>
      <c r="B630" s="470"/>
      <c r="C630" s="471" t="s">
        <v>688</v>
      </c>
      <c r="D630" s="474"/>
      <c r="E630" s="475">
        <f t="shared" si="536"/>
        <v>0</v>
      </c>
      <c r="F630" s="476"/>
      <c r="G630" s="476"/>
      <c r="H630" s="476"/>
      <c r="I630" s="476"/>
      <c r="J630" s="476"/>
      <c r="K630" s="476"/>
      <c r="L630" s="476"/>
      <c r="M630" s="476"/>
      <c r="N630" s="476"/>
      <c r="O630" s="476"/>
      <c r="P630" s="476"/>
      <c r="Q630" s="476"/>
      <c r="R630" s="458">
        <f t="shared" si="537"/>
        <v>0</v>
      </c>
      <c r="S630" s="476"/>
      <c r="T630" s="476"/>
      <c r="U630" s="458">
        <f t="shared" si="538"/>
        <v>0</v>
      </c>
      <c r="V630" s="476"/>
      <c r="W630" s="476"/>
      <c r="X630" s="476"/>
      <c r="Y630" s="476"/>
      <c r="Z630" s="476"/>
      <c r="AA630" s="476"/>
      <c r="AB630" s="476"/>
      <c r="AC630" s="476"/>
      <c r="AD630" s="476"/>
      <c r="AE630" s="476"/>
      <c r="AF630" s="476"/>
      <c r="AG630" s="476"/>
      <c r="AH630" s="476"/>
      <c r="AI630" s="476"/>
      <c r="AJ630" s="458">
        <f t="shared" si="539"/>
        <v>0</v>
      </c>
      <c r="AK630" s="476"/>
      <c r="AL630" s="476"/>
      <c r="AM630" s="499">
        <f t="shared" si="540"/>
        <v>0</v>
      </c>
      <c r="AN630" s="470"/>
      <c r="AO630" s="470"/>
      <c r="AP630" s="470"/>
      <c r="AQ630" s="72">
        <f t="shared" si="541"/>
        <v>0</v>
      </c>
    </row>
    <row r="631" s="448" customFormat="1" ht="14" customHeight="1" spans="1:43">
      <c r="A631" s="500"/>
      <c r="B631" s="470"/>
      <c r="C631" s="471" t="s">
        <v>689</v>
      </c>
      <c r="D631" s="474"/>
      <c r="E631" s="475">
        <f t="shared" si="536"/>
        <v>0</v>
      </c>
      <c r="F631" s="476"/>
      <c r="G631" s="476"/>
      <c r="H631" s="476"/>
      <c r="I631" s="476"/>
      <c r="J631" s="476"/>
      <c r="K631" s="476"/>
      <c r="L631" s="476"/>
      <c r="M631" s="476"/>
      <c r="N631" s="476"/>
      <c r="O631" s="476"/>
      <c r="P631" s="476"/>
      <c r="Q631" s="476"/>
      <c r="R631" s="458">
        <f t="shared" si="537"/>
        <v>0</v>
      </c>
      <c r="S631" s="476"/>
      <c r="T631" s="476"/>
      <c r="U631" s="458">
        <f t="shared" si="538"/>
        <v>0</v>
      </c>
      <c r="V631" s="476"/>
      <c r="W631" s="476"/>
      <c r="X631" s="476"/>
      <c r="Y631" s="476"/>
      <c r="Z631" s="476"/>
      <c r="AA631" s="476"/>
      <c r="AB631" s="476"/>
      <c r="AC631" s="476"/>
      <c r="AD631" s="476"/>
      <c r="AE631" s="476"/>
      <c r="AF631" s="476"/>
      <c r="AG631" s="476"/>
      <c r="AH631" s="476"/>
      <c r="AI631" s="476"/>
      <c r="AJ631" s="458">
        <f t="shared" si="539"/>
        <v>0</v>
      </c>
      <c r="AK631" s="476"/>
      <c r="AL631" s="476"/>
      <c r="AM631" s="499">
        <f t="shared" si="540"/>
        <v>0</v>
      </c>
      <c r="AN631" s="470"/>
      <c r="AO631" s="470"/>
      <c r="AP631" s="470"/>
      <c r="AQ631" s="72">
        <f t="shared" si="541"/>
        <v>0</v>
      </c>
    </row>
    <row r="632" s="448" customFormat="1" ht="14" customHeight="1" spans="1:43">
      <c r="A632" s="500"/>
      <c r="B632" s="470"/>
      <c r="C632" s="471" t="s">
        <v>690</v>
      </c>
      <c r="D632" s="474"/>
      <c r="E632" s="475">
        <f t="shared" si="536"/>
        <v>0</v>
      </c>
      <c r="F632" s="476"/>
      <c r="G632" s="476"/>
      <c r="H632" s="476"/>
      <c r="I632" s="476"/>
      <c r="J632" s="476"/>
      <c r="K632" s="476"/>
      <c r="L632" s="476"/>
      <c r="M632" s="476"/>
      <c r="N632" s="476"/>
      <c r="O632" s="476"/>
      <c r="P632" s="476"/>
      <c r="Q632" s="476"/>
      <c r="R632" s="458">
        <f t="shared" si="537"/>
        <v>0</v>
      </c>
      <c r="S632" s="476"/>
      <c r="T632" s="476"/>
      <c r="U632" s="458">
        <f t="shared" si="538"/>
        <v>0</v>
      </c>
      <c r="V632" s="476"/>
      <c r="W632" s="476"/>
      <c r="X632" s="476"/>
      <c r="Y632" s="476"/>
      <c r="Z632" s="476"/>
      <c r="AA632" s="476"/>
      <c r="AB632" s="476"/>
      <c r="AC632" s="476"/>
      <c r="AD632" s="476"/>
      <c r="AE632" s="476"/>
      <c r="AF632" s="476"/>
      <c r="AG632" s="476"/>
      <c r="AH632" s="476"/>
      <c r="AI632" s="476"/>
      <c r="AJ632" s="458">
        <f t="shared" si="539"/>
        <v>0</v>
      </c>
      <c r="AK632" s="476"/>
      <c r="AL632" s="476"/>
      <c r="AM632" s="499">
        <f t="shared" si="540"/>
        <v>0</v>
      </c>
      <c r="AN632" s="470"/>
      <c r="AO632" s="470"/>
      <c r="AP632" s="470"/>
      <c r="AQ632" s="72">
        <f t="shared" si="541"/>
        <v>0</v>
      </c>
    </row>
    <row r="633" s="448" customFormat="1" ht="14" customHeight="1" spans="1:43">
      <c r="A633" s="500"/>
      <c r="B633" s="470"/>
      <c r="C633" s="471" t="s">
        <v>691</v>
      </c>
      <c r="D633" s="474"/>
      <c r="E633" s="475">
        <f t="shared" si="536"/>
        <v>-243.09</v>
      </c>
      <c r="F633" s="476"/>
      <c r="G633" s="476"/>
      <c r="H633" s="476"/>
      <c r="I633" s="476"/>
      <c r="J633" s="476"/>
      <c r="K633" s="476"/>
      <c r="L633" s="476"/>
      <c r="M633" s="476"/>
      <c r="N633" s="476"/>
      <c r="O633" s="476"/>
      <c r="P633" s="476"/>
      <c r="Q633" s="476"/>
      <c r="R633" s="458">
        <f t="shared" si="537"/>
        <v>0</v>
      </c>
      <c r="S633" s="476"/>
      <c r="T633" s="476"/>
      <c r="U633" s="458">
        <f t="shared" si="538"/>
        <v>0</v>
      </c>
      <c r="V633" s="476"/>
      <c r="W633" s="476"/>
      <c r="X633" s="476"/>
      <c r="Y633" s="476"/>
      <c r="Z633" s="476"/>
      <c r="AA633" s="476"/>
      <c r="AB633" s="476"/>
      <c r="AC633" s="476"/>
      <c r="AD633" s="476"/>
      <c r="AE633" s="476"/>
      <c r="AF633" s="476"/>
      <c r="AG633" s="476"/>
      <c r="AH633" s="476"/>
      <c r="AI633" s="476">
        <v>-243.09</v>
      </c>
      <c r="AJ633" s="458">
        <f t="shared" si="539"/>
        <v>-243.09</v>
      </c>
      <c r="AK633" s="476"/>
      <c r="AL633" s="476"/>
      <c r="AM633" s="499">
        <f t="shared" si="540"/>
        <v>-243.09</v>
      </c>
      <c r="AN633" s="470">
        <v>365</v>
      </c>
      <c r="AO633" s="470"/>
      <c r="AP633" s="470"/>
      <c r="AQ633" s="72">
        <f t="shared" si="541"/>
        <v>121.91</v>
      </c>
    </row>
    <row r="634" s="448" customFormat="1" ht="14" customHeight="1" spans="1:43">
      <c r="A634" s="500"/>
      <c r="B634" s="470"/>
      <c r="C634" s="471" t="s">
        <v>692</v>
      </c>
      <c r="D634" s="474">
        <f t="shared" ref="D634:AQ634" si="542">SUM(D635:D637)</f>
        <v>0</v>
      </c>
      <c r="E634" s="474">
        <f t="shared" si="542"/>
        <v>2275.11</v>
      </c>
      <c r="F634" s="474">
        <f t="shared" si="542"/>
        <v>1683.22</v>
      </c>
      <c r="G634" s="474">
        <f t="shared" si="542"/>
        <v>0</v>
      </c>
      <c r="H634" s="474">
        <f t="shared" si="542"/>
        <v>0</v>
      </c>
      <c r="I634" s="474">
        <f t="shared" si="542"/>
        <v>0</v>
      </c>
      <c r="J634" s="474">
        <f t="shared" si="542"/>
        <v>13.15</v>
      </c>
      <c r="K634" s="474">
        <f t="shared" si="542"/>
        <v>0.99</v>
      </c>
      <c r="L634" s="474">
        <f t="shared" si="542"/>
        <v>0.79</v>
      </c>
      <c r="M634" s="474">
        <f t="shared" si="542"/>
        <v>0</v>
      </c>
      <c r="N634" s="474">
        <f t="shared" si="542"/>
        <v>0</v>
      </c>
      <c r="O634" s="474">
        <f t="shared" si="542"/>
        <v>0</v>
      </c>
      <c r="P634" s="474">
        <f t="shared" si="542"/>
        <v>0</v>
      </c>
      <c r="Q634" s="474">
        <f t="shared" si="542"/>
        <v>0</v>
      </c>
      <c r="R634" s="474">
        <f t="shared" si="542"/>
        <v>1698.15</v>
      </c>
      <c r="S634" s="474">
        <f t="shared" si="542"/>
        <v>0</v>
      </c>
      <c r="T634" s="474">
        <f t="shared" si="542"/>
        <v>0</v>
      </c>
      <c r="U634" s="474">
        <f t="shared" si="542"/>
        <v>0</v>
      </c>
      <c r="V634" s="474">
        <f t="shared" si="542"/>
        <v>0</v>
      </c>
      <c r="W634" s="474">
        <f t="shared" si="542"/>
        <v>0</v>
      </c>
      <c r="X634" s="474">
        <f t="shared" si="542"/>
        <v>0</v>
      </c>
      <c r="Y634" s="474">
        <f t="shared" si="542"/>
        <v>11.1</v>
      </c>
      <c r="Z634" s="474">
        <f t="shared" si="542"/>
        <v>0</v>
      </c>
      <c r="AA634" s="474">
        <f t="shared" si="542"/>
        <v>0</v>
      </c>
      <c r="AB634" s="474">
        <f t="shared" si="542"/>
        <v>0</v>
      </c>
      <c r="AC634" s="474">
        <f t="shared" si="542"/>
        <v>0</v>
      </c>
      <c r="AD634" s="474">
        <f t="shared" si="542"/>
        <v>0</v>
      </c>
      <c r="AE634" s="474">
        <f t="shared" si="542"/>
        <v>349.79</v>
      </c>
      <c r="AF634" s="474">
        <f t="shared" si="542"/>
        <v>117.73</v>
      </c>
      <c r="AG634" s="474">
        <f t="shared" si="542"/>
        <v>0</v>
      </c>
      <c r="AH634" s="474">
        <f t="shared" si="542"/>
        <v>0</v>
      </c>
      <c r="AI634" s="474">
        <f t="shared" si="542"/>
        <v>98.34</v>
      </c>
      <c r="AJ634" s="474">
        <f t="shared" si="542"/>
        <v>576.96</v>
      </c>
      <c r="AK634" s="474">
        <f t="shared" si="542"/>
        <v>0</v>
      </c>
      <c r="AL634" s="474">
        <f t="shared" si="542"/>
        <v>0</v>
      </c>
      <c r="AM634" s="498">
        <f t="shared" si="542"/>
        <v>2275.11</v>
      </c>
      <c r="AN634" s="474">
        <f t="shared" si="542"/>
        <v>418</v>
      </c>
      <c r="AO634" s="474">
        <f t="shared" si="542"/>
        <v>0</v>
      </c>
      <c r="AP634" s="474">
        <f t="shared" si="542"/>
        <v>1</v>
      </c>
      <c r="AQ634" s="474">
        <f t="shared" si="542"/>
        <v>2694.11</v>
      </c>
    </row>
    <row r="635" s="448" customFormat="1" ht="14" customHeight="1" spans="1:43">
      <c r="A635" s="500"/>
      <c r="B635" s="470"/>
      <c r="C635" s="471" t="s">
        <v>693</v>
      </c>
      <c r="D635" s="474"/>
      <c r="E635" s="475">
        <f t="shared" ref="E635:E637" si="543">R635+U635+V635+AJ635+AL635</f>
        <v>0</v>
      </c>
      <c r="F635" s="476"/>
      <c r="G635" s="476"/>
      <c r="H635" s="476"/>
      <c r="I635" s="476"/>
      <c r="J635" s="476"/>
      <c r="K635" s="476"/>
      <c r="L635" s="476"/>
      <c r="M635" s="476"/>
      <c r="N635" s="476"/>
      <c r="O635" s="476"/>
      <c r="P635" s="476"/>
      <c r="Q635" s="476"/>
      <c r="R635" s="458">
        <f t="shared" ref="R635:R637" si="544">SUM(F635:Q635)</f>
        <v>0</v>
      </c>
      <c r="S635" s="476"/>
      <c r="T635" s="476"/>
      <c r="U635" s="458">
        <f t="shared" ref="U635:U637" si="545">SUM(S635:T635)</f>
        <v>0</v>
      </c>
      <c r="V635" s="476"/>
      <c r="W635" s="476"/>
      <c r="X635" s="476"/>
      <c r="Y635" s="476"/>
      <c r="Z635" s="476"/>
      <c r="AA635" s="476"/>
      <c r="AB635" s="476"/>
      <c r="AC635" s="476"/>
      <c r="AD635" s="476"/>
      <c r="AE635" s="476"/>
      <c r="AF635" s="476"/>
      <c r="AG635" s="476"/>
      <c r="AH635" s="476"/>
      <c r="AI635" s="476"/>
      <c r="AJ635" s="458">
        <f t="shared" ref="AJ635:AJ637" si="546">SUM(W635:AI635)</f>
        <v>0</v>
      </c>
      <c r="AK635" s="476"/>
      <c r="AL635" s="476"/>
      <c r="AM635" s="499">
        <f t="shared" ref="AM635:AM637" si="547">R635+U635+V635+AJ635+AL635</f>
        <v>0</v>
      </c>
      <c r="AN635" s="470"/>
      <c r="AO635" s="470"/>
      <c r="AP635" s="470"/>
      <c r="AQ635" s="72">
        <f t="shared" ref="AQ635:AQ637" si="548">AM635+AN635+AO635+AP635</f>
        <v>0</v>
      </c>
    </row>
    <row r="636" s="448" customFormat="1" ht="14" customHeight="1" spans="1:43">
      <c r="A636" s="500"/>
      <c r="B636" s="470"/>
      <c r="C636" s="471" t="s">
        <v>694</v>
      </c>
      <c r="D636" s="474"/>
      <c r="E636" s="475">
        <f t="shared" si="543"/>
        <v>1712.55</v>
      </c>
      <c r="F636" s="476">
        <v>1683.22</v>
      </c>
      <c r="G636" s="476"/>
      <c r="H636" s="476"/>
      <c r="I636" s="476"/>
      <c r="J636" s="476">
        <v>13.15</v>
      </c>
      <c r="K636" s="476">
        <v>0.99</v>
      </c>
      <c r="L636" s="476">
        <v>0.79</v>
      </c>
      <c r="M636" s="476"/>
      <c r="N636" s="476"/>
      <c r="O636" s="476"/>
      <c r="P636" s="476"/>
      <c r="Q636" s="476"/>
      <c r="R636" s="458">
        <f t="shared" si="544"/>
        <v>1698.15</v>
      </c>
      <c r="S636" s="476"/>
      <c r="T636" s="476"/>
      <c r="U636" s="458">
        <f t="shared" si="545"/>
        <v>0</v>
      </c>
      <c r="V636" s="476"/>
      <c r="W636" s="476"/>
      <c r="X636" s="476"/>
      <c r="Y636" s="476">
        <v>11.1</v>
      </c>
      <c r="Z636" s="476"/>
      <c r="AA636" s="476"/>
      <c r="AB636" s="476"/>
      <c r="AC636" s="476"/>
      <c r="AD636" s="476"/>
      <c r="AE636" s="476"/>
      <c r="AF636" s="476">
        <v>3.3</v>
      </c>
      <c r="AG636" s="476"/>
      <c r="AH636" s="476"/>
      <c r="AI636" s="476"/>
      <c r="AJ636" s="458">
        <f t="shared" si="546"/>
        <v>14.4</v>
      </c>
      <c r="AK636" s="476"/>
      <c r="AL636" s="476"/>
      <c r="AM636" s="499">
        <f t="shared" si="547"/>
        <v>1712.55</v>
      </c>
      <c r="AN636" s="470"/>
      <c r="AO636" s="470"/>
      <c r="AP636" s="470"/>
      <c r="AQ636" s="72">
        <f t="shared" si="548"/>
        <v>1712.55</v>
      </c>
    </row>
    <row r="637" s="448" customFormat="1" ht="14" customHeight="1" spans="1:43">
      <c r="A637" s="500"/>
      <c r="B637" s="470"/>
      <c r="C637" s="471" t="s">
        <v>695</v>
      </c>
      <c r="D637" s="474"/>
      <c r="E637" s="475">
        <f t="shared" si="543"/>
        <v>562.56</v>
      </c>
      <c r="F637" s="476"/>
      <c r="G637" s="476"/>
      <c r="H637" s="476"/>
      <c r="I637" s="476"/>
      <c r="J637" s="476"/>
      <c r="K637" s="476"/>
      <c r="L637" s="476"/>
      <c r="M637" s="476"/>
      <c r="N637" s="476"/>
      <c r="O637" s="476"/>
      <c r="P637" s="476"/>
      <c r="Q637" s="476"/>
      <c r="R637" s="458">
        <f t="shared" si="544"/>
        <v>0</v>
      </c>
      <c r="S637" s="476"/>
      <c r="T637" s="476"/>
      <c r="U637" s="458">
        <f t="shared" si="545"/>
        <v>0</v>
      </c>
      <c r="V637" s="476"/>
      <c r="W637" s="476"/>
      <c r="X637" s="476"/>
      <c r="Y637" s="476"/>
      <c r="Z637" s="476"/>
      <c r="AA637" s="476"/>
      <c r="AB637" s="476"/>
      <c r="AC637" s="476"/>
      <c r="AD637" s="476"/>
      <c r="AE637" s="476">
        <v>349.79</v>
      </c>
      <c r="AF637" s="476">
        <v>114.43</v>
      </c>
      <c r="AG637" s="476"/>
      <c r="AH637" s="476"/>
      <c r="AI637" s="476">
        <v>98.34</v>
      </c>
      <c r="AJ637" s="458">
        <f t="shared" si="546"/>
        <v>562.56</v>
      </c>
      <c r="AK637" s="476"/>
      <c r="AL637" s="476"/>
      <c r="AM637" s="499">
        <f t="shared" si="547"/>
        <v>562.56</v>
      </c>
      <c r="AN637" s="470">
        <v>418</v>
      </c>
      <c r="AO637" s="470"/>
      <c r="AP637" s="470">
        <v>1</v>
      </c>
      <c r="AQ637" s="72">
        <f t="shared" si="548"/>
        <v>981.56</v>
      </c>
    </row>
    <row r="638" s="448" customFormat="1" ht="14" customHeight="1" spans="1:43">
      <c r="A638" s="500"/>
      <c r="B638" s="470"/>
      <c r="C638" s="471" t="s">
        <v>696</v>
      </c>
      <c r="D638" s="474">
        <f t="shared" ref="D638:AQ638" si="549">SUM(D639:D649)</f>
        <v>0</v>
      </c>
      <c r="E638" s="474">
        <f t="shared" si="549"/>
        <v>1224</v>
      </c>
      <c r="F638" s="474">
        <f t="shared" si="549"/>
        <v>274.61</v>
      </c>
      <c r="G638" s="474">
        <f t="shared" si="549"/>
        <v>0</v>
      </c>
      <c r="H638" s="474">
        <f t="shared" si="549"/>
        <v>0</v>
      </c>
      <c r="I638" s="474">
        <f t="shared" si="549"/>
        <v>0</v>
      </c>
      <c r="J638" s="474">
        <f t="shared" si="549"/>
        <v>17.53</v>
      </c>
      <c r="K638" s="474">
        <f t="shared" si="549"/>
        <v>1.43</v>
      </c>
      <c r="L638" s="474">
        <f t="shared" si="549"/>
        <v>1.15</v>
      </c>
      <c r="M638" s="474">
        <f t="shared" si="549"/>
        <v>0</v>
      </c>
      <c r="N638" s="474">
        <f t="shared" si="549"/>
        <v>0</v>
      </c>
      <c r="O638" s="474">
        <f t="shared" si="549"/>
        <v>0</v>
      </c>
      <c r="P638" s="474">
        <f t="shared" si="549"/>
        <v>0</v>
      </c>
      <c r="Q638" s="474">
        <f t="shared" si="549"/>
        <v>0</v>
      </c>
      <c r="R638" s="474">
        <f t="shared" si="549"/>
        <v>294.72</v>
      </c>
      <c r="S638" s="474">
        <f t="shared" si="549"/>
        <v>37.81</v>
      </c>
      <c r="T638" s="474">
        <f t="shared" si="549"/>
        <v>2</v>
      </c>
      <c r="U638" s="474">
        <f t="shared" si="549"/>
        <v>39.81</v>
      </c>
      <c r="V638" s="474">
        <f t="shared" si="549"/>
        <v>0</v>
      </c>
      <c r="W638" s="474">
        <f t="shared" si="549"/>
        <v>269.13</v>
      </c>
      <c r="X638" s="474">
        <f t="shared" si="549"/>
        <v>0</v>
      </c>
      <c r="Y638" s="474">
        <f t="shared" si="549"/>
        <v>217.02</v>
      </c>
      <c r="Z638" s="474">
        <f t="shared" si="549"/>
        <v>0</v>
      </c>
      <c r="AA638" s="474">
        <f t="shared" si="549"/>
        <v>0</v>
      </c>
      <c r="AB638" s="474">
        <f t="shared" si="549"/>
        <v>340.32</v>
      </c>
      <c r="AC638" s="474">
        <f t="shared" si="549"/>
        <v>0</v>
      </c>
      <c r="AD638" s="474">
        <f t="shared" si="549"/>
        <v>0</v>
      </c>
      <c r="AE638" s="474">
        <f t="shared" si="549"/>
        <v>0</v>
      </c>
      <c r="AF638" s="474">
        <f t="shared" si="549"/>
        <v>0</v>
      </c>
      <c r="AG638" s="474">
        <f t="shared" si="549"/>
        <v>0</v>
      </c>
      <c r="AH638" s="474">
        <f t="shared" si="549"/>
        <v>0</v>
      </c>
      <c r="AI638" s="474">
        <f t="shared" si="549"/>
        <v>0</v>
      </c>
      <c r="AJ638" s="474">
        <f t="shared" si="549"/>
        <v>826.47</v>
      </c>
      <c r="AK638" s="474">
        <f t="shared" si="549"/>
        <v>0</v>
      </c>
      <c r="AL638" s="474">
        <f t="shared" si="549"/>
        <v>63</v>
      </c>
      <c r="AM638" s="498">
        <f t="shared" si="549"/>
        <v>1224</v>
      </c>
      <c r="AN638" s="474">
        <f t="shared" si="549"/>
        <v>2053</v>
      </c>
      <c r="AO638" s="474">
        <f t="shared" si="549"/>
        <v>191</v>
      </c>
      <c r="AP638" s="474">
        <f t="shared" si="549"/>
        <v>127</v>
      </c>
      <c r="AQ638" s="474">
        <f t="shared" si="549"/>
        <v>3595</v>
      </c>
    </row>
    <row r="639" s="448" customFormat="1" ht="14" customHeight="1" spans="1:43">
      <c r="A639" s="500"/>
      <c r="B639" s="470"/>
      <c r="C639" s="471" t="s">
        <v>697</v>
      </c>
      <c r="D639" s="474"/>
      <c r="E639" s="475">
        <f t="shared" ref="E639:E649" si="550">R639+U639+V639+AJ639+AL639</f>
        <v>796.45</v>
      </c>
      <c r="F639" s="476">
        <v>202.68</v>
      </c>
      <c r="G639" s="476"/>
      <c r="H639" s="476"/>
      <c r="I639" s="476"/>
      <c r="J639" s="476">
        <v>17.53</v>
      </c>
      <c r="K639" s="476">
        <v>1.43</v>
      </c>
      <c r="L639" s="476">
        <v>1.15</v>
      </c>
      <c r="M639" s="476"/>
      <c r="N639" s="476"/>
      <c r="O639" s="476"/>
      <c r="P639" s="476"/>
      <c r="Q639" s="476"/>
      <c r="R639" s="458">
        <f t="shared" ref="R639:R649" si="551">SUM(F639:Q639)</f>
        <v>222.79</v>
      </c>
      <c r="S639" s="476">
        <v>37.81</v>
      </c>
      <c r="T639" s="476">
        <v>2</v>
      </c>
      <c r="U639" s="458">
        <f t="shared" ref="U639:U649" si="552">SUM(S639:T639)</f>
        <v>39.81</v>
      </c>
      <c r="V639" s="476"/>
      <c r="W639" s="476">
        <v>269.13</v>
      </c>
      <c r="X639" s="476"/>
      <c r="Y639" s="476">
        <v>201.72</v>
      </c>
      <c r="Z639" s="476"/>
      <c r="AA639" s="476"/>
      <c r="AB639" s="476"/>
      <c r="AC639" s="476"/>
      <c r="AD639" s="476"/>
      <c r="AE639" s="476"/>
      <c r="AF639" s="476"/>
      <c r="AG639" s="476"/>
      <c r="AH639" s="476"/>
      <c r="AI639" s="476"/>
      <c r="AJ639" s="458">
        <f t="shared" ref="AJ639:AJ649" si="553">SUM(W639:AI639)</f>
        <v>470.85</v>
      </c>
      <c r="AK639" s="476"/>
      <c r="AL639" s="476">
        <v>63</v>
      </c>
      <c r="AM639" s="499">
        <f t="shared" ref="AM639:AM649" si="554">R639+U639+V639+AJ639+AL639</f>
        <v>796.45</v>
      </c>
      <c r="AN639" s="470"/>
      <c r="AO639" s="470"/>
      <c r="AP639" s="470"/>
      <c r="AQ639" s="72">
        <f t="shared" ref="AQ639:AQ649" si="555">AM639+AN639+AO639+AP639</f>
        <v>796.45</v>
      </c>
    </row>
    <row r="640" s="448" customFormat="1" ht="14" customHeight="1" spans="1:43">
      <c r="A640" s="500"/>
      <c r="B640" s="470"/>
      <c r="C640" s="471" t="s">
        <v>698</v>
      </c>
      <c r="D640" s="474"/>
      <c r="E640" s="475">
        <f t="shared" si="550"/>
        <v>0</v>
      </c>
      <c r="F640" s="476"/>
      <c r="G640" s="476"/>
      <c r="H640" s="476"/>
      <c r="I640" s="476"/>
      <c r="J640" s="476"/>
      <c r="K640" s="476"/>
      <c r="L640" s="476"/>
      <c r="M640" s="476"/>
      <c r="N640" s="476"/>
      <c r="O640" s="476"/>
      <c r="P640" s="476"/>
      <c r="Q640" s="476"/>
      <c r="R640" s="458">
        <f t="shared" si="551"/>
        <v>0</v>
      </c>
      <c r="S640" s="476"/>
      <c r="T640" s="476"/>
      <c r="U640" s="458">
        <f t="shared" si="552"/>
        <v>0</v>
      </c>
      <c r="V640" s="476"/>
      <c r="W640" s="476"/>
      <c r="X640" s="476"/>
      <c r="Y640" s="476"/>
      <c r="Z640" s="476"/>
      <c r="AA640" s="476"/>
      <c r="AB640" s="476"/>
      <c r="AC640" s="476"/>
      <c r="AD640" s="476"/>
      <c r="AE640" s="476"/>
      <c r="AF640" s="476"/>
      <c r="AG640" s="476"/>
      <c r="AH640" s="476"/>
      <c r="AI640" s="476"/>
      <c r="AJ640" s="458">
        <f t="shared" si="553"/>
        <v>0</v>
      </c>
      <c r="AK640" s="476"/>
      <c r="AL640" s="476"/>
      <c r="AM640" s="499">
        <f t="shared" si="554"/>
        <v>0</v>
      </c>
      <c r="AN640" s="470"/>
      <c r="AO640" s="470"/>
      <c r="AP640" s="470"/>
      <c r="AQ640" s="72">
        <f t="shared" si="555"/>
        <v>0</v>
      </c>
    </row>
    <row r="641" s="448" customFormat="1" ht="14" customHeight="1" spans="1:43">
      <c r="A641" s="500"/>
      <c r="B641" s="470"/>
      <c r="C641" s="471" t="s">
        <v>699</v>
      </c>
      <c r="D641" s="474"/>
      <c r="E641" s="475">
        <f t="shared" si="550"/>
        <v>87.23</v>
      </c>
      <c r="F641" s="476">
        <v>71.93</v>
      </c>
      <c r="G641" s="476"/>
      <c r="H641" s="476"/>
      <c r="I641" s="476"/>
      <c r="J641" s="476"/>
      <c r="K641" s="476"/>
      <c r="L641" s="476"/>
      <c r="M641" s="476"/>
      <c r="N641" s="476"/>
      <c r="O641" s="476"/>
      <c r="P641" s="476"/>
      <c r="Q641" s="476"/>
      <c r="R641" s="458">
        <f t="shared" si="551"/>
        <v>71.93</v>
      </c>
      <c r="S641" s="476"/>
      <c r="T641" s="476"/>
      <c r="U641" s="458">
        <f t="shared" si="552"/>
        <v>0</v>
      </c>
      <c r="V641" s="476"/>
      <c r="W641" s="476"/>
      <c r="X641" s="476"/>
      <c r="Y641" s="476">
        <v>15.3</v>
      </c>
      <c r="Z641" s="476"/>
      <c r="AA641" s="476"/>
      <c r="AB641" s="476"/>
      <c r="AC641" s="476"/>
      <c r="AD641" s="476"/>
      <c r="AE641" s="476"/>
      <c r="AF641" s="476"/>
      <c r="AG641" s="476"/>
      <c r="AH641" s="476"/>
      <c r="AI641" s="476"/>
      <c r="AJ641" s="458">
        <f t="shared" si="553"/>
        <v>15.3</v>
      </c>
      <c r="AK641" s="476"/>
      <c r="AL641" s="476"/>
      <c r="AM641" s="499">
        <f t="shared" si="554"/>
        <v>87.23</v>
      </c>
      <c r="AN641" s="470"/>
      <c r="AO641" s="470"/>
      <c r="AP641" s="470"/>
      <c r="AQ641" s="72">
        <f t="shared" si="555"/>
        <v>87.23</v>
      </c>
    </row>
    <row r="642" s="448" customFormat="1" ht="14" customHeight="1" spans="1:43">
      <c r="A642" s="500"/>
      <c r="B642" s="470"/>
      <c r="C642" s="471" t="s">
        <v>700</v>
      </c>
      <c r="D642" s="474"/>
      <c r="E642" s="475">
        <f t="shared" si="550"/>
        <v>0</v>
      </c>
      <c r="F642" s="476"/>
      <c r="G642" s="476"/>
      <c r="H642" s="476"/>
      <c r="I642" s="476"/>
      <c r="J642" s="476"/>
      <c r="K642" s="476"/>
      <c r="L642" s="476"/>
      <c r="M642" s="476"/>
      <c r="N642" s="476"/>
      <c r="O642" s="476"/>
      <c r="P642" s="476"/>
      <c r="Q642" s="476"/>
      <c r="R642" s="458">
        <f t="shared" si="551"/>
        <v>0</v>
      </c>
      <c r="S642" s="476"/>
      <c r="T642" s="476"/>
      <c r="U642" s="458">
        <f t="shared" si="552"/>
        <v>0</v>
      </c>
      <c r="V642" s="476"/>
      <c r="W642" s="476"/>
      <c r="X642" s="476"/>
      <c r="Y642" s="476"/>
      <c r="Z642" s="476"/>
      <c r="AA642" s="476"/>
      <c r="AB642" s="476"/>
      <c r="AC642" s="476"/>
      <c r="AD642" s="476"/>
      <c r="AE642" s="476"/>
      <c r="AF642" s="476"/>
      <c r="AG642" s="476"/>
      <c r="AH642" s="476"/>
      <c r="AI642" s="476"/>
      <c r="AJ642" s="458">
        <f t="shared" si="553"/>
        <v>0</v>
      </c>
      <c r="AK642" s="476"/>
      <c r="AL642" s="476"/>
      <c r="AM642" s="499">
        <f t="shared" si="554"/>
        <v>0</v>
      </c>
      <c r="AN642" s="470"/>
      <c r="AO642" s="470"/>
      <c r="AP642" s="470"/>
      <c r="AQ642" s="72">
        <f t="shared" si="555"/>
        <v>0</v>
      </c>
    </row>
    <row r="643" s="448" customFormat="1" ht="14" customHeight="1" spans="1:43">
      <c r="A643" s="500"/>
      <c r="B643" s="470"/>
      <c r="C643" s="471" t="s">
        <v>701</v>
      </c>
      <c r="D643" s="474"/>
      <c r="E643" s="475">
        <f t="shared" si="550"/>
        <v>0</v>
      </c>
      <c r="F643" s="476"/>
      <c r="G643" s="476"/>
      <c r="H643" s="476"/>
      <c r="I643" s="476"/>
      <c r="J643" s="476"/>
      <c r="K643" s="476"/>
      <c r="L643" s="476"/>
      <c r="M643" s="476"/>
      <c r="N643" s="476"/>
      <c r="O643" s="476"/>
      <c r="P643" s="476"/>
      <c r="Q643" s="476"/>
      <c r="R643" s="458">
        <f t="shared" si="551"/>
        <v>0</v>
      </c>
      <c r="S643" s="476"/>
      <c r="T643" s="476"/>
      <c r="U643" s="458">
        <f t="shared" si="552"/>
        <v>0</v>
      </c>
      <c r="V643" s="476"/>
      <c r="W643" s="476"/>
      <c r="X643" s="476"/>
      <c r="Y643" s="476"/>
      <c r="Z643" s="476"/>
      <c r="AA643" s="476"/>
      <c r="AB643" s="476"/>
      <c r="AC643" s="476"/>
      <c r="AD643" s="476"/>
      <c r="AE643" s="476"/>
      <c r="AF643" s="476"/>
      <c r="AG643" s="476"/>
      <c r="AH643" s="476"/>
      <c r="AI643" s="476"/>
      <c r="AJ643" s="458">
        <f t="shared" si="553"/>
        <v>0</v>
      </c>
      <c r="AK643" s="476"/>
      <c r="AL643" s="476"/>
      <c r="AM643" s="499">
        <f t="shared" si="554"/>
        <v>0</v>
      </c>
      <c r="AN643" s="470"/>
      <c r="AO643" s="470"/>
      <c r="AP643" s="470"/>
      <c r="AQ643" s="72">
        <f t="shared" si="555"/>
        <v>0</v>
      </c>
    </row>
    <row r="644" s="448" customFormat="1" ht="14" customHeight="1" spans="1:43">
      <c r="A644" s="500"/>
      <c r="B644" s="470"/>
      <c r="C644" s="471" t="s">
        <v>702</v>
      </c>
      <c r="D644" s="474"/>
      <c r="E644" s="475">
        <f t="shared" si="550"/>
        <v>0</v>
      </c>
      <c r="F644" s="476"/>
      <c r="G644" s="476"/>
      <c r="H644" s="476"/>
      <c r="I644" s="476"/>
      <c r="J644" s="476"/>
      <c r="K644" s="476"/>
      <c r="L644" s="476"/>
      <c r="M644" s="476"/>
      <c r="N644" s="476"/>
      <c r="O644" s="476"/>
      <c r="P644" s="476"/>
      <c r="Q644" s="476"/>
      <c r="R644" s="458">
        <f t="shared" si="551"/>
        <v>0</v>
      </c>
      <c r="S644" s="476"/>
      <c r="T644" s="476"/>
      <c r="U644" s="458">
        <f t="shared" si="552"/>
        <v>0</v>
      </c>
      <c r="V644" s="476"/>
      <c r="W644" s="476"/>
      <c r="X644" s="476"/>
      <c r="Y644" s="476"/>
      <c r="Z644" s="476"/>
      <c r="AA644" s="476"/>
      <c r="AB644" s="476"/>
      <c r="AC644" s="476"/>
      <c r="AD644" s="476"/>
      <c r="AE644" s="476"/>
      <c r="AF644" s="476"/>
      <c r="AG644" s="476"/>
      <c r="AH644" s="476"/>
      <c r="AI644" s="476"/>
      <c r="AJ644" s="458">
        <f t="shared" si="553"/>
        <v>0</v>
      </c>
      <c r="AK644" s="476"/>
      <c r="AL644" s="476"/>
      <c r="AM644" s="499">
        <f t="shared" si="554"/>
        <v>0</v>
      </c>
      <c r="AN644" s="470"/>
      <c r="AO644" s="470"/>
      <c r="AP644" s="470"/>
      <c r="AQ644" s="72">
        <f t="shared" si="555"/>
        <v>0</v>
      </c>
    </row>
    <row r="645" s="448" customFormat="1" ht="14" customHeight="1" spans="1:43">
      <c r="A645" s="500"/>
      <c r="B645" s="470"/>
      <c r="C645" s="471" t="s">
        <v>703</v>
      </c>
      <c r="D645" s="474"/>
      <c r="E645" s="475">
        <f t="shared" si="550"/>
        <v>0</v>
      </c>
      <c r="F645" s="476"/>
      <c r="G645" s="476"/>
      <c r="H645" s="476"/>
      <c r="I645" s="476"/>
      <c r="J645" s="476"/>
      <c r="K645" s="476"/>
      <c r="L645" s="476"/>
      <c r="M645" s="476"/>
      <c r="N645" s="476"/>
      <c r="O645" s="476"/>
      <c r="P645" s="476"/>
      <c r="Q645" s="476"/>
      <c r="R645" s="458">
        <f t="shared" si="551"/>
        <v>0</v>
      </c>
      <c r="S645" s="476"/>
      <c r="T645" s="476"/>
      <c r="U645" s="458">
        <f t="shared" si="552"/>
        <v>0</v>
      </c>
      <c r="V645" s="476"/>
      <c r="W645" s="476"/>
      <c r="X645" s="476"/>
      <c r="Y645" s="476"/>
      <c r="Z645" s="476"/>
      <c r="AA645" s="476"/>
      <c r="AB645" s="476"/>
      <c r="AC645" s="476"/>
      <c r="AD645" s="476"/>
      <c r="AE645" s="476"/>
      <c r="AF645" s="476"/>
      <c r="AG645" s="476"/>
      <c r="AH645" s="476"/>
      <c r="AI645" s="476"/>
      <c r="AJ645" s="458">
        <f t="shared" si="553"/>
        <v>0</v>
      </c>
      <c r="AK645" s="476"/>
      <c r="AL645" s="476"/>
      <c r="AM645" s="499">
        <f t="shared" si="554"/>
        <v>0</v>
      </c>
      <c r="AN645" s="470"/>
      <c r="AO645" s="470"/>
      <c r="AP645" s="470"/>
      <c r="AQ645" s="72">
        <f t="shared" si="555"/>
        <v>0</v>
      </c>
    </row>
    <row r="646" s="448" customFormat="1" ht="14" customHeight="1" spans="1:43">
      <c r="A646" s="500"/>
      <c r="B646" s="470"/>
      <c r="C646" s="471" t="s">
        <v>704</v>
      </c>
      <c r="D646" s="474"/>
      <c r="E646" s="475">
        <f t="shared" si="550"/>
        <v>340.32</v>
      </c>
      <c r="F646" s="476"/>
      <c r="G646" s="476"/>
      <c r="H646" s="476"/>
      <c r="I646" s="476"/>
      <c r="J646" s="476"/>
      <c r="K646" s="476"/>
      <c r="L646" s="476"/>
      <c r="M646" s="476"/>
      <c r="N646" s="476"/>
      <c r="O646" s="476"/>
      <c r="P646" s="476"/>
      <c r="Q646" s="476"/>
      <c r="R646" s="458">
        <f t="shared" si="551"/>
        <v>0</v>
      </c>
      <c r="S646" s="476"/>
      <c r="T646" s="476"/>
      <c r="U646" s="458">
        <f t="shared" si="552"/>
        <v>0</v>
      </c>
      <c r="V646" s="476"/>
      <c r="W646" s="476"/>
      <c r="X646" s="476"/>
      <c r="Y646" s="476"/>
      <c r="Z646" s="476"/>
      <c r="AA646" s="476"/>
      <c r="AB646" s="476">
        <v>340.32</v>
      </c>
      <c r="AC646" s="476"/>
      <c r="AD646" s="476"/>
      <c r="AE646" s="476"/>
      <c r="AF646" s="476"/>
      <c r="AG646" s="476"/>
      <c r="AH646" s="476"/>
      <c r="AI646" s="476"/>
      <c r="AJ646" s="458">
        <f t="shared" si="553"/>
        <v>340.32</v>
      </c>
      <c r="AK646" s="476"/>
      <c r="AL646" s="476"/>
      <c r="AM646" s="499">
        <f t="shared" si="554"/>
        <v>340.32</v>
      </c>
      <c r="AN646" s="470">
        <v>1979</v>
      </c>
      <c r="AO646" s="470"/>
      <c r="AP646" s="470"/>
      <c r="AQ646" s="72">
        <f t="shared" si="555"/>
        <v>2319.32</v>
      </c>
    </row>
    <row r="647" s="448" customFormat="1" ht="14" customHeight="1" spans="1:43">
      <c r="A647" s="500"/>
      <c r="B647" s="470"/>
      <c r="C647" s="471" t="s">
        <v>705</v>
      </c>
      <c r="D647" s="474"/>
      <c r="E647" s="475">
        <f t="shared" si="550"/>
        <v>0</v>
      </c>
      <c r="F647" s="476"/>
      <c r="G647" s="476"/>
      <c r="H647" s="476"/>
      <c r="I647" s="476"/>
      <c r="J647" s="476"/>
      <c r="K647" s="476"/>
      <c r="L647" s="476"/>
      <c r="M647" s="476"/>
      <c r="N647" s="476"/>
      <c r="O647" s="476"/>
      <c r="P647" s="476"/>
      <c r="Q647" s="476"/>
      <c r="R647" s="458">
        <f t="shared" si="551"/>
        <v>0</v>
      </c>
      <c r="S647" s="476"/>
      <c r="T647" s="476"/>
      <c r="U647" s="458">
        <f t="shared" si="552"/>
        <v>0</v>
      </c>
      <c r="V647" s="476"/>
      <c r="W647" s="476"/>
      <c r="X647" s="476"/>
      <c r="Y647" s="476"/>
      <c r="Z647" s="476"/>
      <c r="AA647" s="476"/>
      <c r="AB647" s="476"/>
      <c r="AC647" s="476"/>
      <c r="AD647" s="476"/>
      <c r="AE647" s="476"/>
      <c r="AF647" s="476"/>
      <c r="AG647" s="476"/>
      <c r="AH647" s="476"/>
      <c r="AI647" s="476"/>
      <c r="AJ647" s="458">
        <f t="shared" si="553"/>
        <v>0</v>
      </c>
      <c r="AK647" s="476"/>
      <c r="AL647" s="476"/>
      <c r="AM647" s="499">
        <f t="shared" si="554"/>
        <v>0</v>
      </c>
      <c r="AN647" s="470"/>
      <c r="AO647" s="470">
        <v>191</v>
      </c>
      <c r="AP647" s="470"/>
      <c r="AQ647" s="72">
        <f t="shared" si="555"/>
        <v>191</v>
      </c>
    </row>
    <row r="648" s="448" customFormat="1" ht="14" customHeight="1" spans="1:43">
      <c r="A648" s="500"/>
      <c r="B648" s="470"/>
      <c r="C648" s="471" t="s">
        <v>706</v>
      </c>
      <c r="D648" s="474"/>
      <c r="E648" s="475">
        <f t="shared" si="550"/>
        <v>0</v>
      </c>
      <c r="F648" s="476"/>
      <c r="G648" s="476"/>
      <c r="H648" s="476"/>
      <c r="I648" s="476"/>
      <c r="J648" s="476"/>
      <c r="K648" s="476"/>
      <c r="L648" s="476"/>
      <c r="M648" s="476"/>
      <c r="N648" s="476"/>
      <c r="O648" s="476"/>
      <c r="P648" s="476"/>
      <c r="Q648" s="476"/>
      <c r="R648" s="458">
        <f t="shared" si="551"/>
        <v>0</v>
      </c>
      <c r="S648" s="476"/>
      <c r="T648" s="476"/>
      <c r="U648" s="458">
        <f t="shared" si="552"/>
        <v>0</v>
      </c>
      <c r="V648" s="476"/>
      <c r="W648" s="476"/>
      <c r="X648" s="476"/>
      <c r="Y648" s="476"/>
      <c r="Z648" s="476"/>
      <c r="AA648" s="476"/>
      <c r="AB648" s="476"/>
      <c r="AC648" s="476"/>
      <c r="AD648" s="476"/>
      <c r="AE648" s="476"/>
      <c r="AF648" s="476"/>
      <c r="AG648" s="476"/>
      <c r="AH648" s="476"/>
      <c r="AI648" s="476"/>
      <c r="AJ648" s="458">
        <f t="shared" si="553"/>
        <v>0</v>
      </c>
      <c r="AK648" s="476"/>
      <c r="AL648" s="476"/>
      <c r="AM648" s="499">
        <f t="shared" si="554"/>
        <v>0</v>
      </c>
      <c r="AN648" s="470"/>
      <c r="AO648" s="470"/>
      <c r="AP648" s="470"/>
      <c r="AQ648" s="72">
        <f t="shared" si="555"/>
        <v>0</v>
      </c>
    </row>
    <row r="649" s="448" customFormat="1" ht="14" customHeight="1" spans="1:43">
      <c r="A649" s="500"/>
      <c r="B649" s="470"/>
      <c r="C649" s="471" t="s">
        <v>707</v>
      </c>
      <c r="D649" s="474"/>
      <c r="E649" s="475">
        <f t="shared" si="550"/>
        <v>0</v>
      </c>
      <c r="F649" s="476"/>
      <c r="G649" s="476"/>
      <c r="H649" s="476"/>
      <c r="I649" s="476"/>
      <c r="J649" s="476"/>
      <c r="K649" s="476"/>
      <c r="L649" s="476"/>
      <c r="M649" s="476"/>
      <c r="N649" s="476"/>
      <c r="O649" s="476"/>
      <c r="P649" s="476"/>
      <c r="Q649" s="476"/>
      <c r="R649" s="458">
        <f t="shared" si="551"/>
        <v>0</v>
      </c>
      <c r="S649" s="476"/>
      <c r="T649" s="476"/>
      <c r="U649" s="458">
        <f t="shared" si="552"/>
        <v>0</v>
      </c>
      <c r="V649" s="476"/>
      <c r="W649" s="476"/>
      <c r="X649" s="476"/>
      <c r="Y649" s="476"/>
      <c r="Z649" s="476"/>
      <c r="AA649" s="476"/>
      <c r="AB649" s="476"/>
      <c r="AC649" s="476"/>
      <c r="AD649" s="476"/>
      <c r="AE649" s="476"/>
      <c r="AF649" s="476"/>
      <c r="AG649" s="476"/>
      <c r="AH649" s="476"/>
      <c r="AI649" s="476"/>
      <c r="AJ649" s="458">
        <f t="shared" si="553"/>
        <v>0</v>
      </c>
      <c r="AK649" s="476"/>
      <c r="AL649" s="476"/>
      <c r="AM649" s="499">
        <f t="shared" si="554"/>
        <v>0</v>
      </c>
      <c r="AN649" s="470">
        <v>74</v>
      </c>
      <c r="AO649" s="470"/>
      <c r="AP649" s="470">
        <v>127</v>
      </c>
      <c r="AQ649" s="72">
        <f t="shared" si="555"/>
        <v>201</v>
      </c>
    </row>
    <row r="650" s="448" customFormat="1" ht="14" customHeight="1" spans="1:43">
      <c r="A650" s="500"/>
      <c r="B650" s="470"/>
      <c r="C650" s="471" t="s">
        <v>708</v>
      </c>
      <c r="D650" s="474">
        <f t="shared" ref="D650:AQ650" si="556">SUM(D651:D652)</f>
        <v>0</v>
      </c>
      <c r="E650" s="474">
        <f t="shared" si="556"/>
        <v>0</v>
      </c>
      <c r="F650" s="474">
        <f t="shared" si="556"/>
        <v>0</v>
      </c>
      <c r="G650" s="474">
        <f t="shared" si="556"/>
        <v>0</v>
      </c>
      <c r="H650" s="474">
        <f t="shared" si="556"/>
        <v>0</v>
      </c>
      <c r="I650" s="474">
        <f t="shared" si="556"/>
        <v>0</v>
      </c>
      <c r="J650" s="474">
        <f t="shared" si="556"/>
        <v>0</v>
      </c>
      <c r="K650" s="474">
        <f t="shared" si="556"/>
        <v>0</v>
      </c>
      <c r="L650" s="474">
        <f t="shared" si="556"/>
        <v>0</v>
      </c>
      <c r="M650" s="474">
        <f t="shared" si="556"/>
        <v>0</v>
      </c>
      <c r="N650" s="474">
        <f t="shared" si="556"/>
        <v>0</v>
      </c>
      <c r="O650" s="474">
        <f t="shared" si="556"/>
        <v>0</v>
      </c>
      <c r="P650" s="474">
        <f t="shared" si="556"/>
        <v>0</v>
      </c>
      <c r="Q650" s="474">
        <f t="shared" si="556"/>
        <v>0</v>
      </c>
      <c r="R650" s="474">
        <f t="shared" si="556"/>
        <v>0</v>
      </c>
      <c r="S650" s="474">
        <f t="shared" si="556"/>
        <v>0</v>
      </c>
      <c r="T650" s="474">
        <f t="shared" si="556"/>
        <v>0</v>
      </c>
      <c r="U650" s="474">
        <f t="shared" si="556"/>
        <v>0</v>
      </c>
      <c r="V650" s="474">
        <f t="shared" si="556"/>
        <v>0</v>
      </c>
      <c r="W650" s="474">
        <f t="shared" si="556"/>
        <v>0</v>
      </c>
      <c r="X650" s="474">
        <f t="shared" si="556"/>
        <v>0</v>
      </c>
      <c r="Y650" s="474">
        <f t="shared" si="556"/>
        <v>0</v>
      </c>
      <c r="Z650" s="474">
        <f t="shared" si="556"/>
        <v>0</v>
      </c>
      <c r="AA650" s="474">
        <f t="shared" si="556"/>
        <v>0</v>
      </c>
      <c r="AB650" s="474">
        <f t="shared" si="556"/>
        <v>0</v>
      </c>
      <c r="AC650" s="474">
        <f t="shared" si="556"/>
        <v>0</v>
      </c>
      <c r="AD650" s="474">
        <f t="shared" si="556"/>
        <v>0</v>
      </c>
      <c r="AE650" s="474">
        <f t="shared" si="556"/>
        <v>0</v>
      </c>
      <c r="AF650" s="474">
        <f t="shared" si="556"/>
        <v>0</v>
      </c>
      <c r="AG650" s="474">
        <f t="shared" si="556"/>
        <v>0</v>
      </c>
      <c r="AH650" s="474">
        <f t="shared" si="556"/>
        <v>0</v>
      </c>
      <c r="AI650" s="474">
        <f t="shared" si="556"/>
        <v>0</v>
      </c>
      <c r="AJ650" s="474">
        <f t="shared" si="556"/>
        <v>0</v>
      </c>
      <c r="AK650" s="474">
        <f t="shared" si="556"/>
        <v>0</v>
      </c>
      <c r="AL650" s="474">
        <f t="shared" si="556"/>
        <v>0</v>
      </c>
      <c r="AM650" s="498">
        <f t="shared" si="556"/>
        <v>0</v>
      </c>
      <c r="AN650" s="474">
        <f t="shared" si="556"/>
        <v>190</v>
      </c>
      <c r="AO650" s="474">
        <f t="shared" si="556"/>
        <v>0</v>
      </c>
      <c r="AP650" s="474">
        <f t="shared" si="556"/>
        <v>0</v>
      </c>
      <c r="AQ650" s="474">
        <f t="shared" si="556"/>
        <v>190</v>
      </c>
    </row>
    <row r="651" s="448" customFormat="1" ht="14" customHeight="1" spans="1:43">
      <c r="A651" s="500"/>
      <c r="B651" s="470"/>
      <c r="C651" s="471" t="s">
        <v>709</v>
      </c>
      <c r="D651" s="474"/>
      <c r="E651" s="475">
        <f t="shared" ref="E651:E656" si="557">R651+U651+V651+AJ651+AL651</f>
        <v>0</v>
      </c>
      <c r="F651" s="476"/>
      <c r="G651" s="476"/>
      <c r="H651" s="476"/>
      <c r="I651" s="476"/>
      <c r="J651" s="476"/>
      <c r="K651" s="476"/>
      <c r="L651" s="476"/>
      <c r="M651" s="476"/>
      <c r="N651" s="476"/>
      <c r="O651" s="476"/>
      <c r="P651" s="476"/>
      <c r="Q651" s="476"/>
      <c r="R651" s="458">
        <f t="shared" ref="R651:R656" si="558">SUM(F651:Q651)</f>
        <v>0</v>
      </c>
      <c r="S651" s="476"/>
      <c r="T651" s="476"/>
      <c r="U651" s="458">
        <f t="shared" ref="U651:U656" si="559">SUM(S651:T651)</f>
        <v>0</v>
      </c>
      <c r="V651" s="476"/>
      <c r="W651" s="476"/>
      <c r="X651" s="476"/>
      <c r="Y651" s="476"/>
      <c r="Z651" s="476"/>
      <c r="AA651" s="476"/>
      <c r="AB651" s="476"/>
      <c r="AC651" s="476"/>
      <c r="AD651" s="476"/>
      <c r="AE651" s="476"/>
      <c r="AF651" s="476"/>
      <c r="AG651" s="476"/>
      <c r="AH651" s="476"/>
      <c r="AI651" s="476"/>
      <c r="AJ651" s="458">
        <f t="shared" ref="AJ651:AJ656" si="560">SUM(W651:AI651)</f>
        <v>0</v>
      </c>
      <c r="AK651" s="476"/>
      <c r="AL651" s="476"/>
      <c r="AM651" s="499">
        <f t="shared" ref="AM651:AM656" si="561">R651+U651+V651+AJ651+AL651</f>
        <v>0</v>
      </c>
      <c r="AN651" s="470"/>
      <c r="AO651" s="470"/>
      <c r="AP651" s="470"/>
      <c r="AQ651" s="72">
        <f t="shared" ref="AQ651:AQ656" si="562">AM651+AN651+AO651+AP651</f>
        <v>0</v>
      </c>
    </row>
    <row r="652" s="448" customFormat="1" ht="14" customHeight="1" spans="1:43">
      <c r="A652" s="500"/>
      <c r="B652" s="470"/>
      <c r="C652" s="471" t="s">
        <v>710</v>
      </c>
      <c r="D652" s="474"/>
      <c r="E652" s="475">
        <f t="shared" si="557"/>
        <v>0</v>
      </c>
      <c r="F652" s="476"/>
      <c r="G652" s="476"/>
      <c r="H652" s="476"/>
      <c r="I652" s="476"/>
      <c r="J652" s="476"/>
      <c r="K652" s="476"/>
      <c r="L652" s="476"/>
      <c r="M652" s="476"/>
      <c r="N652" s="476"/>
      <c r="O652" s="476"/>
      <c r="P652" s="476"/>
      <c r="Q652" s="476"/>
      <c r="R652" s="458">
        <f t="shared" si="558"/>
        <v>0</v>
      </c>
      <c r="S652" s="476"/>
      <c r="T652" s="476"/>
      <c r="U652" s="458">
        <f t="shared" si="559"/>
        <v>0</v>
      </c>
      <c r="V652" s="476"/>
      <c r="W652" s="476"/>
      <c r="X652" s="476"/>
      <c r="Y652" s="476"/>
      <c r="Z652" s="476"/>
      <c r="AA652" s="476"/>
      <c r="AB652" s="476"/>
      <c r="AC652" s="476"/>
      <c r="AD652" s="476"/>
      <c r="AE652" s="476"/>
      <c r="AF652" s="476"/>
      <c r="AG652" s="476"/>
      <c r="AH652" s="476"/>
      <c r="AI652" s="476"/>
      <c r="AJ652" s="458">
        <f t="shared" si="560"/>
        <v>0</v>
      </c>
      <c r="AK652" s="476"/>
      <c r="AL652" s="476"/>
      <c r="AM652" s="499">
        <f t="shared" si="561"/>
        <v>0</v>
      </c>
      <c r="AN652" s="470">
        <v>190</v>
      </c>
      <c r="AO652" s="470"/>
      <c r="AP652" s="470"/>
      <c r="AQ652" s="72">
        <f t="shared" si="562"/>
        <v>190</v>
      </c>
    </row>
    <row r="653" s="448" customFormat="1" ht="14" customHeight="1" spans="1:43">
      <c r="A653" s="500"/>
      <c r="B653" s="470"/>
      <c r="C653" s="471" t="s">
        <v>711</v>
      </c>
      <c r="D653" s="474">
        <f t="shared" ref="D653:AQ653" si="563">SUM(D654:D656)</f>
        <v>0</v>
      </c>
      <c r="E653" s="474">
        <f t="shared" si="563"/>
        <v>1214.8</v>
      </c>
      <c r="F653" s="474">
        <f t="shared" si="563"/>
        <v>620.38</v>
      </c>
      <c r="G653" s="474">
        <f t="shared" si="563"/>
        <v>0</v>
      </c>
      <c r="H653" s="474">
        <f t="shared" si="563"/>
        <v>0</v>
      </c>
      <c r="I653" s="474">
        <f t="shared" si="563"/>
        <v>0</v>
      </c>
      <c r="J653" s="474">
        <f t="shared" si="563"/>
        <v>0.3</v>
      </c>
      <c r="K653" s="474">
        <f t="shared" si="563"/>
        <v>0</v>
      </c>
      <c r="L653" s="474">
        <f t="shared" si="563"/>
        <v>0</v>
      </c>
      <c r="M653" s="474">
        <f t="shared" si="563"/>
        <v>0</v>
      </c>
      <c r="N653" s="474">
        <f t="shared" si="563"/>
        <v>0</v>
      </c>
      <c r="O653" s="474">
        <f t="shared" si="563"/>
        <v>0</v>
      </c>
      <c r="P653" s="474">
        <f t="shared" si="563"/>
        <v>0</v>
      </c>
      <c r="Q653" s="474">
        <f t="shared" si="563"/>
        <v>0</v>
      </c>
      <c r="R653" s="474">
        <f t="shared" si="563"/>
        <v>620.68</v>
      </c>
      <c r="S653" s="474">
        <f t="shared" si="563"/>
        <v>0</v>
      </c>
      <c r="T653" s="474">
        <f t="shared" si="563"/>
        <v>0</v>
      </c>
      <c r="U653" s="474">
        <f t="shared" si="563"/>
        <v>0</v>
      </c>
      <c r="V653" s="474">
        <f t="shared" si="563"/>
        <v>0</v>
      </c>
      <c r="W653" s="474">
        <f t="shared" si="563"/>
        <v>81.64</v>
      </c>
      <c r="X653" s="474">
        <f t="shared" si="563"/>
        <v>0</v>
      </c>
      <c r="Y653" s="474">
        <f t="shared" si="563"/>
        <v>21.71</v>
      </c>
      <c r="Z653" s="474">
        <f t="shared" si="563"/>
        <v>0</v>
      </c>
      <c r="AA653" s="474">
        <f t="shared" si="563"/>
        <v>0</v>
      </c>
      <c r="AB653" s="474">
        <f t="shared" si="563"/>
        <v>0</v>
      </c>
      <c r="AC653" s="474">
        <f t="shared" si="563"/>
        <v>0</v>
      </c>
      <c r="AD653" s="474">
        <f t="shared" si="563"/>
        <v>0</v>
      </c>
      <c r="AE653" s="474">
        <f t="shared" si="563"/>
        <v>460.77</v>
      </c>
      <c r="AF653" s="474">
        <f t="shared" si="563"/>
        <v>0</v>
      </c>
      <c r="AG653" s="474">
        <f t="shared" si="563"/>
        <v>0</v>
      </c>
      <c r="AH653" s="474">
        <f t="shared" si="563"/>
        <v>0</v>
      </c>
      <c r="AI653" s="474">
        <f t="shared" si="563"/>
        <v>0</v>
      </c>
      <c r="AJ653" s="474">
        <f t="shared" si="563"/>
        <v>564.12</v>
      </c>
      <c r="AK653" s="474">
        <f t="shared" si="563"/>
        <v>0</v>
      </c>
      <c r="AL653" s="474">
        <f t="shared" si="563"/>
        <v>30</v>
      </c>
      <c r="AM653" s="498">
        <f t="shared" si="563"/>
        <v>1214.8</v>
      </c>
      <c r="AN653" s="474">
        <f t="shared" si="563"/>
        <v>448</v>
      </c>
      <c r="AO653" s="474">
        <f t="shared" si="563"/>
        <v>0</v>
      </c>
      <c r="AP653" s="474">
        <f t="shared" si="563"/>
        <v>80</v>
      </c>
      <c r="AQ653" s="474">
        <f t="shared" si="563"/>
        <v>1742.8</v>
      </c>
    </row>
    <row r="654" s="448" customFormat="1" ht="14" customHeight="1" spans="1:43">
      <c r="A654" s="500"/>
      <c r="B654" s="470"/>
      <c r="C654" s="471" t="s">
        <v>712</v>
      </c>
      <c r="D654" s="474"/>
      <c r="E654" s="475">
        <f t="shared" si="557"/>
        <v>754.03</v>
      </c>
      <c r="F654" s="476">
        <v>620.38</v>
      </c>
      <c r="G654" s="476"/>
      <c r="H654" s="476"/>
      <c r="I654" s="476"/>
      <c r="J654" s="476">
        <v>0.3</v>
      </c>
      <c r="K654" s="476"/>
      <c r="L654" s="476"/>
      <c r="M654" s="476"/>
      <c r="N654" s="476"/>
      <c r="O654" s="476"/>
      <c r="P654" s="476"/>
      <c r="Q654" s="476"/>
      <c r="R654" s="458">
        <f t="shared" si="558"/>
        <v>620.68</v>
      </c>
      <c r="S654" s="476"/>
      <c r="T654" s="476"/>
      <c r="U654" s="458">
        <f t="shared" si="559"/>
        <v>0</v>
      </c>
      <c r="V654" s="476"/>
      <c r="W654" s="476">
        <v>81.64</v>
      </c>
      <c r="X654" s="476"/>
      <c r="Y654" s="476">
        <v>21.71</v>
      </c>
      <c r="Z654" s="476"/>
      <c r="AA654" s="476"/>
      <c r="AB654" s="476"/>
      <c r="AC654" s="476"/>
      <c r="AD654" s="476"/>
      <c r="AE654" s="476"/>
      <c r="AF654" s="476"/>
      <c r="AG654" s="476"/>
      <c r="AH654" s="476"/>
      <c r="AI654" s="476"/>
      <c r="AJ654" s="458">
        <f t="shared" si="560"/>
        <v>103.35</v>
      </c>
      <c r="AK654" s="476"/>
      <c r="AL654" s="476">
        <v>30</v>
      </c>
      <c r="AM654" s="499">
        <f t="shared" si="561"/>
        <v>754.03</v>
      </c>
      <c r="AN654" s="470"/>
      <c r="AO654" s="470"/>
      <c r="AP654" s="470"/>
      <c r="AQ654" s="72">
        <f t="shared" si="562"/>
        <v>754.03</v>
      </c>
    </row>
    <row r="655" s="448" customFormat="1" ht="14" customHeight="1" spans="1:43">
      <c r="A655" s="500"/>
      <c r="B655" s="470"/>
      <c r="C655" s="471" t="s">
        <v>713</v>
      </c>
      <c r="D655" s="474"/>
      <c r="E655" s="475">
        <f t="shared" si="557"/>
        <v>460.77</v>
      </c>
      <c r="F655" s="476"/>
      <c r="G655" s="476"/>
      <c r="H655" s="476"/>
      <c r="I655" s="476"/>
      <c r="J655" s="476"/>
      <c r="K655" s="476"/>
      <c r="L655" s="476"/>
      <c r="M655" s="476"/>
      <c r="N655" s="476"/>
      <c r="O655" s="476"/>
      <c r="P655" s="476"/>
      <c r="Q655" s="476"/>
      <c r="R655" s="458">
        <f t="shared" si="558"/>
        <v>0</v>
      </c>
      <c r="S655" s="476"/>
      <c r="T655" s="476"/>
      <c r="U655" s="458">
        <f t="shared" si="559"/>
        <v>0</v>
      </c>
      <c r="V655" s="476"/>
      <c r="W655" s="476"/>
      <c r="X655" s="476"/>
      <c r="Y655" s="476"/>
      <c r="Z655" s="476"/>
      <c r="AA655" s="476"/>
      <c r="AB655" s="476"/>
      <c r="AC655" s="476"/>
      <c r="AD655" s="476"/>
      <c r="AE655" s="476">
        <v>460.77</v>
      </c>
      <c r="AF655" s="476"/>
      <c r="AG655" s="476"/>
      <c r="AH655" s="476"/>
      <c r="AI655" s="476"/>
      <c r="AJ655" s="458">
        <f t="shared" si="560"/>
        <v>460.77</v>
      </c>
      <c r="AK655" s="476"/>
      <c r="AL655" s="476"/>
      <c r="AM655" s="499">
        <f t="shared" si="561"/>
        <v>460.77</v>
      </c>
      <c r="AN655" s="470">
        <v>417</v>
      </c>
      <c r="AO655" s="470"/>
      <c r="AP655" s="470"/>
      <c r="AQ655" s="72">
        <f t="shared" si="562"/>
        <v>877.77</v>
      </c>
    </row>
    <row r="656" s="448" customFormat="1" ht="14" customHeight="1" spans="1:43">
      <c r="A656" s="500"/>
      <c r="B656" s="470"/>
      <c r="C656" s="471" t="s">
        <v>714</v>
      </c>
      <c r="D656" s="474"/>
      <c r="E656" s="475">
        <f t="shared" si="557"/>
        <v>0</v>
      </c>
      <c r="F656" s="476"/>
      <c r="G656" s="476"/>
      <c r="H656" s="476"/>
      <c r="I656" s="476"/>
      <c r="J656" s="476"/>
      <c r="K656" s="476"/>
      <c r="L656" s="476"/>
      <c r="M656" s="476"/>
      <c r="N656" s="476"/>
      <c r="O656" s="476"/>
      <c r="P656" s="476"/>
      <c r="Q656" s="476"/>
      <c r="R656" s="458">
        <f t="shared" si="558"/>
        <v>0</v>
      </c>
      <c r="S656" s="476"/>
      <c r="T656" s="476"/>
      <c r="U656" s="458">
        <f t="shared" si="559"/>
        <v>0</v>
      </c>
      <c r="V656" s="476"/>
      <c r="W656" s="476"/>
      <c r="X656" s="476"/>
      <c r="Y656" s="476"/>
      <c r="Z656" s="476"/>
      <c r="AA656" s="476"/>
      <c r="AB656" s="476"/>
      <c r="AC656" s="476"/>
      <c r="AD656" s="476"/>
      <c r="AE656" s="476"/>
      <c r="AF656" s="476"/>
      <c r="AG656" s="476"/>
      <c r="AH656" s="476"/>
      <c r="AI656" s="476"/>
      <c r="AJ656" s="458">
        <f t="shared" si="560"/>
        <v>0</v>
      </c>
      <c r="AK656" s="476"/>
      <c r="AL656" s="476"/>
      <c r="AM656" s="499">
        <f t="shared" si="561"/>
        <v>0</v>
      </c>
      <c r="AN656" s="470">
        <v>31</v>
      </c>
      <c r="AO656" s="470"/>
      <c r="AP656" s="470">
        <v>80</v>
      </c>
      <c r="AQ656" s="72">
        <f t="shared" si="562"/>
        <v>111</v>
      </c>
    </row>
    <row r="657" s="448" customFormat="1" ht="14" customHeight="1" spans="1:43">
      <c r="A657" s="500"/>
      <c r="B657" s="470"/>
      <c r="C657" s="471" t="s">
        <v>715</v>
      </c>
      <c r="D657" s="474">
        <f t="shared" ref="D657:AQ657" si="564">SUM(D658:D661)</f>
        <v>0</v>
      </c>
      <c r="E657" s="474">
        <f t="shared" si="564"/>
        <v>400</v>
      </c>
      <c r="F657" s="474">
        <f t="shared" si="564"/>
        <v>0</v>
      </c>
      <c r="G657" s="474">
        <f t="shared" si="564"/>
        <v>0</v>
      </c>
      <c r="H657" s="474">
        <f t="shared" si="564"/>
        <v>0</v>
      </c>
      <c r="I657" s="474">
        <f t="shared" si="564"/>
        <v>0</v>
      </c>
      <c r="J657" s="474">
        <f t="shared" si="564"/>
        <v>0</v>
      </c>
      <c r="K657" s="474">
        <f t="shared" si="564"/>
        <v>0</v>
      </c>
      <c r="L657" s="474">
        <f t="shared" si="564"/>
        <v>0</v>
      </c>
      <c r="M657" s="474">
        <f t="shared" si="564"/>
        <v>0</v>
      </c>
      <c r="N657" s="474">
        <f t="shared" si="564"/>
        <v>0</v>
      </c>
      <c r="O657" s="474">
        <f t="shared" si="564"/>
        <v>0</v>
      </c>
      <c r="P657" s="474">
        <f t="shared" si="564"/>
        <v>400</v>
      </c>
      <c r="Q657" s="474">
        <f t="shared" si="564"/>
        <v>0</v>
      </c>
      <c r="R657" s="474">
        <f t="shared" si="564"/>
        <v>400</v>
      </c>
      <c r="S657" s="474">
        <f t="shared" si="564"/>
        <v>0</v>
      </c>
      <c r="T657" s="474">
        <f t="shared" si="564"/>
        <v>0</v>
      </c>
      <c r="U657" s="474">
        <f t="shared" si="564"/>
        <v>0</v>
      </c>
      <c r="V657" s="474">
        <f t="shared" si="564"/>
        <v>0</v>
      </c>
      <c r="W657" s="474">
        <f t="shared" si="564"/>
        <v>0</v>
      </c>
      <c r="X657" s="474">
        <f t="shared" si="564"/>
        <v>0</v>
      </c>
      <c r="Y657" s="474">
        <f t="shared" si="564"/>
        <v>0</v>
      </c>
      <c r="Z657" s="474">
        <f t="shared" si="564"/>
        <v>0</v>
      </c>
      <c r="AA657" s="474">
        <f t="shared" si="564"/>
        <v>0</v>
      </c>
      <c r="AB657" s="474">
        <f t="shared" si="564"/>
        <v>0</v>
      </c>
      <c r="AC657" s="474">
        <f t="shared" si="564"/>
        <v>0</v>
      </c>
      <c r="AD657" s="474">
        <f t="shared" si="564"/>
        <v>0</v>
      </c>
      <c r="AE657" s="474">
        <f t="shared" si="564"/>
        <v>0</v>
      </c>
      <c r="AF657" s="474">
        <f t="shared" si="564"/>
        <v>0</v>
      </c>
      <c r="AG657" s="474">
        <f t="shared" si="564"/>
        <v>0</v>
      </c>
      <c r="AH657" s="474">
        <f t="shared" si="564"/>
        <v>0</v>
      </c>
      <c r="AI657" s="474">
        <f t="shared" si="564"/>
        <v>0</v>
      </c>
      <c r="AJ657" s="474">
        <f t="shared" si="564"/>
        <v>0</v>
      </c>
      <c r="AK657" s="474">
        <f t="shared" si="564"/>
        <v>0</v>
      </c>
      <c r="AL657" s="474">
        <f t="shared" si="564"/>
        <v>0</v>
      </c>
      <c r="AM657" s="498">
        <f t="shared" si="564"/>
        <v>400</v>
      </c>
      <c r="AN657" s="474">
        <f t="shared" si="564"/>
        <v>0</v>
      </c>
      <c r="AO657" s="474">
        <f t="shared" si="564"/>
        <v>0</v>
      </c>
      <c r="AP657" s="474">
        <f t="shared" si="564"/>
        <v>0</v>
      </c>
      <c r="AQ657" s="474">
        <f t="shared" si="564"/>
        <v>400</v>
      </c>
    </row>
    <row r="658" s="448" customFormat="1" ht="14" customHeight="1" spans="1:43">
      <c r="A658" s="500"/>
      <c r="B658" s="470"/>
      <c r="C658" s="471" t="s">
        <v>716</v>
      </c>
      <c r="D658" s="474"/>
      <c r="E658" s="475">
        <f t="shared" ref="E658:E661" si="565">R658+U658+V658+AJ658+AL658</f>
        <v>400</v>
      </c>
      <c r="F658" s="476"/>
      <c r="G658" s="476"/>
      <c r="H658" s="476"/>
      <c r="I658" s="476"/>
      <c r="J658" s="476"/>
      <c r="K658" s="476"/>
      <c r="L658" s="476"/>
      <c r="M658" s="476"/>
      <c r="N658" s="476"/>
      <c r="O658" s="476"/>
      <c r="P658" s="476">
        <v>400</v>
      </c>
      <c r="Q658" s="476"/>
      <c r="R658" s="458">
        <f t="shared" ref="R658:R661" si="566">SUM(F658:Q658)</f>
        <v>400</v>
      </c>
      <c r="S658" s="476"/>
      <c r="T658" s="476"/>
      <c r="U658" s="458">
        <f t="shared" ref="U658:U661" si="567">SUM(S658:T658)</f>
        <v>0</v>
      </c>
      <c r="V658" s="476"/>
      <c r="W658" s="476"/>
      <c r="X658" s="476"/>
      <c r="Y658" s="476"/>
      <c r="Z658" s="476"/>
      <c r="AA658" s="476"/>
      <c r="AB658" s="476"/>
      <c r="AC658" s="476"/>
      <c r="AD658" s="476"/>
      <c r="AE658" s="476"/>
      <c r="AF658" s="476"/>
      <c r="AG658" s="476"/>
      <c r="AH658" s="476"/>
      <c r="AI658" s="476"/>
      <c r="AJ658" s="458">
        <f t="shared" ref="AJ658:AJ661" si="568">SUM(W658:AI658)</f>
        <v>0</v>
      </c>
      <c r="AK658" s="476"/>
      <c r="AL658" s="476"/>
      <c r="AM658" s="499">
        <f t="shared" ref="AM658:AM661" si="569">R658+U658+V658+AJ658+AL658</f>
        <v>400</v>
      </c>
      <c r="AN658" s="470"/>
      <c r="AO658" s="470"/>
      <c r="AP658" s="470"/>
      <c r="AQ658" s="72">
        <f t="shared" ref="AQ658:AQ661" si="570">AM658+AN658+AO658+AP658</f>
        <v>400</v>
      </c>
    </row>
    <row r="659" s="448" customFormat="1" ht="14" customHeight="1" spans="1:43">
      <c r="A659" s="500"/>
      <c r="B659" s="470"/>
      <c r="C659" s="471" t="s">
        <v>717</v>
      </c>
      <c r="D659" s="474"/>
      <c r="E659" s="475">
        <f t="shared" si="565"/>
        <v>0</v>
      </c>
      <c r="F659" s="476"/>
      <c r="G659" s="476"/>
      <c r="H659" s="476"/>
      <c r="I659" s="476"/>
      <c r="J659" s="476"/>
      <c r="K659" s="476"/>
      <c r="L659" s="476"/>
      <c r="M659" s="476"/>
      <c r="N659" s="476"/>
      <c r="O659" s="476"/>
      <c r="P659" s="476"/>
      <c r="Q659" s="476"/>
      <c r="R659" s="458">
        <f t="shared" si="566"/>
        <v>0</v>
      </c>
      <c r="S659" s="476"/>
      <c r="T659" s="476"/>
      <c r="U659" s="458">
        <f t="shared" si="567"/>
        <v>0</v>
      </c>
      <c r="V659" s="476"/>
      <c r="W659" s="476"/>
      <c r="X659" s="476"/>
      <c r="Y659" s="476"/>
      <c r="Z659" s="476"/>
      <c r="AA659" s="476"/>
      <c r="AB659" s="476"/>
      <c r="AC659" s="476"/>
      <c r="AD659" s="476"/>
      <c r="AE659" s="476"/>
      <c r="AF659" s="476"/>
      <c r="AG659" s="476"/>
      <c r="AH659" s="476"/>
      <c r="AI659" s="476"/>
      <c r="AJ659" s="458">
        <f t="shared" si="568"/>
        <v>0</v>
      </c>
      <c r="AK659" s="476"/>
      <c r="AL659" s="476"/>
      <c r="AM659" s="499">
        <f t="shared" si="569"/>
        <v>0</v>
      </c>
      <c r="AN659" s="470"/>
      <c r="AO659" s="470"/>
      <c r="AP659" s="470"/>
      <c r="AQ659" s="72">
        <f t="shared" si="570"/>
        <v>0</v>
      </c>
    </row>
    <row r="660" s="448" customFormat="1" ht="14" customHeight="1" spans="1:43">
      <c r="A660" s="500"/>
      <c r="B660" s="470"/>
      <c r="C660" s="471" t="s">
        <v>718</v>
      </c>
      <c r="D660" s="474"/>
      <c r="E660" s="475">
        <f t="shared" si="565"/>
        <v>0</v>
      </c>
      <c r="F660" s="476"/>
      <c r="G660" s="476"/>
      <c r="H660" s="476"/>
      <c r="I660" s="476"/>
      <c r="J660" s="476"/>
      <c r="K660" s="476"/>
      <c r="L660" s="476"/>
      <c r="M660" s="476"/>
      <c r="N660" s="476"/>
      <c r="O660" s="476"/>
      <c r="P660" s="476"/>
      <c r="Q660" s="476"/>
      <c r="R660" s="458">
        <f t="shared" si="566"/>
        <v>0</v>
      </c>
      <c r="S660" s="476"/>
      <c r="T660" s="476"/>
      <c r="U660" s="458">
        <f t="shared" si="567"/>
        <v>0</v>
      </c>
      <c r="V660" s="476"/>
      <c r="W660" s="476"/>
      <c r="X660" s="476"/>
      <c r="Y660" s="476"/>
      <c r="Z660" s="476"/>
      <c r="AA660" s="476"/>
      <c r="AB660" s="476"/>
      <c r="AC660" s="476"/>
      <c r="AD660" s="476"/>
      <c r="AE660" s="476"/>
      <c r="AF660" s="476"/>
      <c r="AG660" s="476"/>
      <c r="AH660" s="476"/>
      <c r="AI660" s="476"/>
      <c r="AJ660" s="458">
        <f t="shared" si="568"/>
        <v>0</v>
      </c>
      <c r="AK660" s="476"/>
      <c r="AL660" s="476"/>
      <c r="AM660" s="499">
        <f t="shared" si="569"/>
        <v>0</v>
      </c>
      <c r="AN660" s="470"/>
      <c r="AO660" s="470"/>
      <c r="AP660" s="470"/>
      <c r="AQ660" s="72">
        <f t="shared" si="570"/>
        <v>0</v>
      </c>
    </row>
    <row r="661" s="448" customFormat="1" ht="14" customHeight="1" spans="1:43">
      <c r="A661" s="500"/>
      <c r="B661" s="470"/>
      <c r="C661" s="471" t="s">
        <v>719</v>
      </c>
      <c r="D661" s="474"/>
      <c r="E661" s="475">
        <f t="shared" si="565"/>
        <v>0</v>
      </c>
      <c r="F661" s="476"/>
      <c r="G661" s="476"/>
      <c r="H661" s="476"/>
      <c r="I661" s="476"/>
      <c r="J661" s="476"/>
      <c r="K661" s="476"/>
      <c r="L661" s="476"/>
      <c r="M661" s="476"/>
      <c r="N661" s="476"/>
      <c r="O661" s="476"/>
      <c r="P661" s="476"/>
      <c r="Q661" s="476"/>
      <c r="R661" s="458">
        <f t="shared" si="566"/>
        <v>0</v>
      </c>
      <c r="S661" s="476"/>
      <c r="T661" s="476"/>
      <c r="U661" s="458">
        <f t="shared" si="567"/>
        <v>0</v>
      </c>
      <c r="V661" s="476"/>
      <c r="W661" s="476"/>
      <c r="X661" s="476"/>
      <c r="Y661" s="476"/>
      <c r="Z661" s="476"/>
      <c r="AA661" s="476"/>
      <c r="AB661" s="476"/>
      <c r="AC661" s="476"/>
      <c r="AD661" s="476"/>
      <c r="AE661" s="476"/>
      <c r="AF661" s="476"/>
      <c r="AG661" s="476"/>
      <c r="AH661" s="476"/>
      <c r="AI661" s="476"/>
      <c r="AJ661" s="458">
        <f t="shared" si="568"/>
        <v>0</v>
      </c>
      <c r="AK661" s="476"/>
      <c r="AL661" s="476"/>
      <c r="AM661" s="499">
        <f t="shared" si="569"/>
        <v>0</v>
      </c>
      <c r="AN661" s="470"/>
      <c r="AO661" s="470"/>
      <c r="AP661" s="470"/>
      <c r="AQ661" s="72">
        <f t="shared" si="570"/>
        <v>0</v>
      </c>
    </row>
    <row r="662" s="448" customFormat="1" ht="14" customHeight="1" spans="1:43">
      <c r="A662" s="500"/>
      <c r="B662" s="470"/>
      <c r="C662" s="471" t="s">
        <v>720</v>
      </c>
      <c r="D662" s="474">
        <f t="shared" ref="D662:AQ662" si="571">SUM(D663:D665)</f>
        <v>0</v>
      </c>
      <c r="E662" s="474">
        <f t="shared" si="571"/>
        <v>2640</v>
      </c>
      <c r="F662" s="474">
        <f t="shared" si="571"/>
        <v>0</v>
      </c>
      <c r="G662" s="474">
        <f t="shared" si="571"/>
        <v>0</v>
      </c>
      <c r="H662" s="474">
        <f t="shared" si="571"/>
        <v>0</v>
      </c>
      <c r="I662" s="474">
        <f t="shared" si="571"/>
        <v>0</v>
      </c>
      <c r="J662" s="474">
        <f t="shared" si="571"/>
        <v>0</v>
      </c>
      <c r="K662" s="474">
        <f t="shared" si="571"/>
        <v>0</v>
      </c>
      <c r="L662" s="474">
        <f t="shared" si="571"/>
        <v>0</v>
      </c>
      <c r="M662" s="474">
        <f t="shared" si="571"/>
        <v>0</v>
      </c>
      <c r="N662" s="474">
        <f t="shared" si="571"/>
        <v>0</v>
      </c>
      <c r="O662" s="474">
        <f t="shared" si="571"/>
        <v>0</v>
      </c>
      <c r="P662" s="474">
        <f t="shared" si="571"/>
        <v>0</v>
      </c>
      <c r="Q662" s="474">
        <f t="shared" si="571"/>
        <v>0</v>
      </c>
      <c r="R662" s="474">
        <f t="shared" si="571"/>
        <v>0</v>
      </c>
      <c r="S662" s="474">
        <f t="shared" si="571"/>
        <v>0</v>
      </c>
      <c r="T662" s="474">
        <f t="shared" si="571"/>
        <v>0</v>
      </c>
      <c r="U662" s="474">
        <f t="shared" si="571"/>
        <v>0</v>
      </c>
      <c r="V662" s="474">
        <f t="shared" si="571"/>
        <v>0</v>
      </c>
      <c r="W662" s="474">
        <f t="shared" si="571"/>
        <v>0</v>
      </c>
      <c r="X662" s="474">
        <f t="shared" si="571"/>
        <v>0</v>
      </c>
      <c r="Y662" s="474">
        <f t="shared" si="571"/>
        <v>0</v>
      </c>
      <c r="Z662" s="474">
        <f t="shared" si="571"/>
        <v>0</v>
      </c>
      <c r="AA662" s="474">
        <f t="shared" si="571"/>
        <v>0</v>
      </c>
      <c r="AB662" s="474">
        <f t="shared" si="571"/>
        <v>2640</v>
      </c>
      <c r="AC662" s="474">
        <f t="shared" si="571"/>
        <v>0</v>
      </c>
      <c r="AD662" s="474">
        <f t="shared" si="571"/>
        <v>0</v>
      </c>
      <c r="AE662" s="474">
        <f t="shared" si="571"/>
        <v>0</v>
      </c>
      <c r="AF662" s="474">
        <f t="shared" si="571"/>
        <v>0</v>
      </c>
      <c r="AG662" s="474">
        <f t="shared" si="571"/>
        <v>0</v>
      </c>
      <c r="AH662" s="474">
        <f t="shared" si="571"/>
        <v>0</v>
      </c>
      <c r="AI662" s="474">
        <f t="shared" si="571"/>
        <v>0</v>
      </c>
      <c r="AJ662" s="474">
        <f t="shared" si="571"/>
        <v>2640</v>
      </c>
      <c r="AK662" s="474">
        <f t="shared" si="571"/>
        <v>0</v>
      </c>
      <c r="AL662" s="474">
        <f t="shared" si="571"/>
        <v>0</v>
      </c>
      <c r="AM662" s="498">
        <f t="shared" si="571"/>
        <v>2640</v>
      </c>
      <c r="AN662" s="474">
        <f t="shared" si="571"/>
        <v>10860</v>
      </c>
      <c r="AO662" s="474">
        <f t="shared" si="571"/>
        <v>0</v>
      </c>
      <c r="AP662" s="474">
        <f t="shared" si="571"/>
        <v>87</v>
      </c>
      <c r="AQ662" s="474">
        <f t="shared" si="571"/>
        <v>13587</v>
      </c>
    </row>
    <row r="663" s="448" customFormat="1" ht="14" customHeight="1" spans="1:43">
      <c r="A663" s="500"/>
      <c r="B663" s="470"/>
      <c r="C663" s="471" t="s">
        <v>721</v>
      </c>
      <c r="D663" s="474"/>
      <c r="E663" s="475">
        <f t="shared" ref="E663:E665" si="572">R663+U663+V663+AJ663+AL663</f>
        <v>0</v>
      </c>
      <c r="F663" s="476"/>
      <c r="G663" s="476"/>
      <c r="H663" s="476"/>
      <c r="I663" s="476"/>
      <c r="J663" s="476"/>
      <c r="K663" s="476"/>
      <c r="L663" s="476"/>
      <c r="M663" s="476"/>
      <c r="N663" s="476"/>
      <c r="O663" s="476"/>
      <c r="P663" s="476"/>
      <c r="Q663" s="476"/>
      <c r="R663" s="458">
        <f t="shared" ref="R663:R665" si="573">SUM(F663:Q663)</f>
        <v>0</v>
      </c>
      <c r="S663" s="476"/>
      <c r="T663" s="476"/>
      <c r="U663" s="458">
        <f t="shared" ref="U663:U665" si="574">SUM(S663:T663)</f>
        <v>0</v>
      </c>
      <c r="V663" s="476"/>
      <c r="W663" s="476"/>
      <c r="X663" s="476"/>
      <c r="Y663" s="476"/>
      <c r="Z663" s="476"/>
      <c r="AA663" s="476"/>
      <c r="AB663" s="476"/>
      <c r="AC663" s="476"/>
      <c r="AD663" s="476"/>
      <c r="AE663" s="476"/>
      <c r="AF663" s="476"/>
      <c r="AG663" s="476"/>
      <c r="AH663" s="476"/>
      <c r="AI663" s="476"/>
      <c r="AJ663" s="458">
        <f t="shared" ref="AJ663:AJ665" si="575">SUM(W663:AI663)</f>
        <v>0</v>
      </c>
      <c r="AK663" s="476"/>
      <c r="AL663" s="476"/>
      <c r="AM663" s="499">
        <f t="shared" ref="AM663:AM665" si="576">R663+U663+V663+AJ663+AL663</f>
        <v>0</v>
      </c>
      <c r="AN663" s="470"/>
      <c r="AO663" s="470"/>
      <c r="AP663" s="470"/>
      <c r="AQ663" s="72">
        <f t="shared" ref="AQ663:AQ665" si="577">AM663+AN663+AO663+AP663</f>
        <v>0</v>
      </c>
    </row>
    <row r="664" s="448" customFormat="1" ht="14" customHeight="1" spans="1:43">
      <c r="A664" s="500"/>
      <c r="B664" s="470"/>
      <c r="C664" s="471" t="s">
        <v>722</v>
      </c>
      <c r="D664" s="474"/>
      <c r="E664" s="475">
        <f t="shared" si="572"/>
        <v>2640</v>
      </c>
      <c r="F664" s="476"/>
      <c r="G664" s="476"/>
      <c r="H664" s="476"/>
      <c r="I664" s="476"/>
      <c r="J664" s="476"/>
      <c r="K664" s="476"/>
      <c r="L664" s="476"/>
      <c r="M664" s="476"/>
      <c r="N664" s="476"/>
      <c r="O664" s="476"/>
      <c r="P664" s="476"/>
      <c r="Q664" s="476"/>
      <c r="R664" s="458">
        <f t="shared" si="573"/>
        <v>0</v>
      </c>
      <c r="S664" s="476"/>
      <c r="T664" s="476"/>
      <c r="U664" s="458">
        <f t="shared" si="574"/>
        <v>0</v>
      </c>
      <c r="V664" s="476"/>
      <c r="W664" s="476"/>
      <c r="X664" s="476"/>
      <c r="Y664" s="476"/>
      <c r="Z664" s="476"/>
      <c r="AA664" s="476"/>
      <c r="AB664" s="476">
        <v>2640</v>
      </c>
      <c r="AC664" s="476"/>
      <c r="AD664" s="476"/>
      <c r="AE664" s="476"/>
      <c r="AF664" s="476"/>
      <c r="AG664" s="476"/>
      <c r="AH664" s="476"/>
      <c r="AI664" s="476"/>
      <c r="AJ664" s="458">
        <f t="shared" si="575"/>
        <v>2640</v>
      </c>
      <c r="AK664" s="476"/>
      <c r="AL664" s="476"/>
      <c r="AM664" s="499">
        <f t="shared" si="576"/>
        <v>2640</v>
      </c>
      <c r="AN664" s="470">
        <v>10860</v>
      </c>
      <c r="AO664" s="470"/>
      <c r="AP664" s="470">
        <v>87</v>
      </c>
      <c r="AQ664" s="72">
        <f t="shared" si="577"/>
        <v>13587</v>
      </c>
    </row>
    <row r="665" s="448" customFormat="1" ht="14" customHeight="1" spans="1:43">
      <c r="A665" s="500"/>
      <c r="B665" s="470"/>
      <c r="C665" s="471" t="s">
        <v>723</v>
      </c>
      <c r="D665" s="474"/>
      <c r="E665" s="475">
        <f t="shared" si="572"/>
        <v>0</v>
      </c>
      <c r="F665" s="476"/>
      <c r="G665" s="476"/>
      <c r="H665" s="476"/>
      <c r="I665" s="476"/>
      <c r="J665" s="476"/>
      <c r="K665" s="476"/>
      <c r="L665" s="476"/>
      <c r="M665" s="476"/>
      <c r="N665" s="476"/>
      <c r="O665" s="476"/>
      <c r="P665" s="476"/>
      <c r="Q665" s="476"/>
      <c r="R665" s="458">
        <f t="shared" si="573"/>
        <v>0</v>
      </c>
      <c r="S665" s="476"/>
      <c r="T665" s="476"/>
      <c r="U665" s="458">
        <f t="shared" si="574"/>
        <v>0</v>
      </c>
      <c r="V665" s="476"/>
      <c r="W665" s="476"/>
      <c r="X665" s="476"/>
      <c r="Y665" s="476"/>
      <c r="Z665" s="476"/>
      <c r="AA665" s="476"/>
      <c r="AB665" s="476"/>
      <c r="AC665" s="476"/>
      <c r="AD665" s="476"/>
      <c r="AE665" s="476"/>
      <c r="AF665" s="476"/>
      <c r="AG665" s="476"/>
      <c r="AH665" s="476"/>
      <c r="AI665" s="476"/>
      <c r="AJ665" s="458">
        <f t="shared" si="575"/>
        <v>0</v>
      </c>
      <c r="AK665" s="476"/>
      <c r="AL665" s="476"/>
      <c r="AM665" s="499">
        <f t="shared" si="576"/>
        <v>0</v>
      </c>
      <c r="AN665" s="470"/>
      <c r="AO665" s="470"/>
      <c r="AP665" s="470"/>
      <c r="AQ665" s="72">
        <f t="shared" si="577"/>
        <v>0</v>
      </c>
    </row>
    <row r="666" s="448" customFormat="1" ht="14" customHeight="1" spans="1:43">
      <c r="A666" s="500"/>
      <c r="B666" s="470"/>
      <c r="C666" s="471" t="s">
        <v>724</v>
      </c>
      <c r="D666" s="474">
        <f t="shared" ref="D666:AQ666" si="578">SUM(D667:D669)</f>
        <v>0</v>
      </c>
      <c r="E666" s="474">
        <f t="shared" si="578"/>
        <v>753.58</v>
      </c>
      <c r="F666" s="474">
        <f t="shared" si="578"/>
        <v>0</v>
      </c>
      <c r="G666" s="474">
        <f t="shared" si="578"/>
        <v>0</v>
      </c>
      <c r="H666" s="474">
        <f t="shared" si="578"/>
        <v>0</v>
      </c>
      <c r="I666" s="474">
        <f t="shared" si="578"/>
        <v>0</v>
      </c>
      <c r="J666" s="474">
        <f t="shared" si="578"/>
        <v>0</v>
      </c>
      <c r="K666" s="474">
        <f t="shared" si="578"/>
        <v>0</v>
      </c>
      <c r="L666" s="474">
        <f t="shared" si="578"/>
        <v>0</v>
      </c>
      <c r="M666" s="474">
        <f t="shared" si="578"/>
        <v>0</v>
      </c>
      <c r="N666" s="474">
        <f t="shared" si="578"/>
        <v>0</v>
      </c>
      <c r="O666" s="474">
        <f t="shared" si="578"/>
        <v>0</v>
      </c>
      <c r="P666" s="474">
        <f t="shared" si="578"/>
        <v>0</v>
      </c>
      <c r="Q666" s="474">
        <f t="shared" si="578"/>
        <v>0</v>
      </c>
      <c r="R666" s="474">
        <f t="shared" si="578"/>
        <v>0</v>
      </c>
      <c r="S666" s="474">
        <f t="shared" si="578"/>
        <v>0</v>
      </c>
      <c r="T666" s="474">
        <f t="shared" si="578"/>
        <v>0</v>
      </c>
      <c r="U666" s="474">
        <f t="shared" si="578"/>
        <v>0</v>
      </c>
      <c r="V666" s="474">
        <f t="shared" si="578"/>
        <v>0</v>
      </c>
      <c r="W666" s="474">
        <f t="shared" si="578"/>
        <v>0</v>
      </c>
      <c r="X666" s="474">
        <f t="shared" si="578"/>
        <v>0</v>
      </c>
      <c r="Y666" s="474">
        <f t="shared" si="578"/>
        <v>0</v>
      </c>
      <c r="Z666" s="474">
        <f t="shared" si="578"/>
        <v>0</v>
      </c>
      <c r="AA666" s="474">
        <f t="shared" si="578"/>
        <v>0</v>
      </c>
      <c r="AB666" s="474">
        <f t="shared" si="578"/>
        <v>753.58</v>
      </c>
      <c r="AC666" s="474">
        <f t="shared" si="578"/>
        <v>0</v>
      </c>
      <c r="AD666" s="474">
        <f t="shared" si="578"/>
        <v>0</v>
      </c>
      <c r="AE666" s="474">
        <f t="shared" si="578"/>
        <v>0</v>
      </c>
      <c r="AF666" s="474">
        <f t="shared" si="578"/>
        <v>0</v>
      </c>
      <c r="AG666" s="474">
        <f t="shared" si="578"/>
        <v>0</v>
      </c>
      <c r="AH666" s="474">
        <f t="shared" si="578"/>
        <v>0</v>
      </c>
      <c r="AI666" s="474">
        <f t="shared" si="578"/>
        <v>0</v>
      </c>
      <c r="AJ666" s="474">
        <f t="shared" si="578"/>
        <v>753.58</v>
      </c>
      <c r="AK666" s="474">
        <f t="shared" si="578"/>
        <v>0</v>
      </c>
      <c r="AL666" s="474">
        <f t="shared" si="578"/>
        <v>0</v>
      </c>
      <c r="AM666" s="498">
        <f t="shared" si="578"/>
        <v>753.58</v>
      </c>
      <c r="AN666" s="474">
        <f t="shared" si="578"/>
        <v>3190</v>
      </c>
      <c r="AO666" s="474">
        <f t="shared" si="578"/>
        <v>0</v>
      </c>
      <c r="AP666" s="474">
        <f t="shared" si="578"/>
        <v>535</v>
      </c>
      <c r="AQ666" s="474">
        <f t="shared" si="578"/>
        <v>4478.58</v>
      </c>
    </row>
    <row r="667" s="448" customFormat="1" ht="14" customHeight="1" spans="1:43">
      <c r="A667" s="500"/>
      <c r="B667" s="470"/>
      <c r="C667" s="471" t="s">
        <v>725</v>
      </c>
      <c r="D667" s="474"/>
      <c r="E667" s="475">
        <f t="shared" ref="E667:E669" si="579">R667+U667+V667+AJ667+AL667</f>
        <v>19.58</v>
      </c>
      <c r="F667" s="476"/>
      <c r="G667" s="476"/>
      <c r="H667" s="476"/>
      <c r="I667" s="476"/>
      <c r="J667" s="476"/>
      <c r="K667" s="476"/>
      <c r="L667" s="476"/>
      <c r="M667" s="476"/>
      <c r="N667" s="476"/>
      <c r="O667" s="476"/>
      <c r="P667" s="476"/>
      <c r="Q667" s="476"/>
      <c r="R667" s="458">
        <f t="shared" ref="R667:R669" si="580">SUM(F667:Q667)</f>
        <v>0</v>
      </c>
      <c r="S667" s="476"/>
      <c r="T667" s="476"/>
      <c r="U667" s="458">
        <f t="shared" ref="U667:U669" si="581">SUM(S667:T667)</f>
        <v>0</v>
      </c>
      <c r="V667" s="476"/>
      <c r="W667" s="476"/>
      <c r="X667" s="476"/>
      <c r="Y667" s="476"/>
      <c r="Z667" s="476"/>
      <c r="AA667" s="476"/>
      <c r="AB667" s="476">
        <v>19.58</v>
      </c>
      <c r="AC667" s="476"/>
      <c r="AD667" s="476"/>
      <c r="AE667" s="476"/>
      <c r="AF667" s="476"/>
      <c r="AG667" s="476"/>
      <c r="AH667" s="476"/>
      <c r="AI667" s="476"/>
      <c r="AJ667" s="458">
        <f t="shared" ref="AJ667:AJ669" si="582">SUM(W667:AI667)</f>
        <v>19.58</v>
      </c>
      <c r="AK667" s="476"/>
      <c r="AL667" s="476"/>
      <c r="AM667" s="499">
        <f t="shared" ref="AM667:AM669" si="583">R667+U667+V667+AJ667+AL667</f>
        <v>19.58</v>
      </c>
      <c r="AN667" s="470">
        <v>3190</v>
      </c>
      <c r="AO667" s="470"/>
      <c r="AP667" s="470">
        <v>535</v>
      </c>
      <c r="AQ667" s="72">
        <f t="shared" ref="AQ667:AQ669" si="584">AM667+AN667+AO667+AP667</f>
        <v>3744.58</v>
      </c>
    </row>
    <row r="668" s="448" customFormat="1" ht="14" customHeight="1" spans="1:43">
      <c r="A668" s="500"/>
      <c r="B668" s="470"/>
      <c r="C668" s="471" t="s">
        <v>726</v>
      </c>
      <c r="D668" s="474"/>
      <c r="E668" s="475">
        <f t="shared" si="579"/>
        <v>0</v>
      </c>
      <c r="F668" s="476"/>
      <c r="G668" s="476"/>
      <c r="H668" s="476"/>
      <c r="I668" s="476"/>
      <c r="J668" s="476"/>
      <c r="K668" s="476"/>
      <c r="L668" s="476"/>
      <c r="M668" s="476"/>
      <c r="N668" s="476"/>
      <c r="O668" s="476"/>
      <c r="P668" s="476"/>
      <c r="Q668" s="476"/>
      <c r="R668" s="458">
        <f t="shared" si="580"/>
        <v>0</v>
      </c>
      <c r="S668" s="476"/>
      <c r="T668" s="476"/>
      <c r="U668" s="458">
        <f t="shared" si="581"/>
        <v>0</v>
      </c>
      <c r="V668" s="476"/>
      <c r="W668" s="476"/>
      <c r="X668" s="476"/>
      <c r="Y668" s="476"/>
      <c r="Z668" s="476"/>
      <c r="AA668" s="476"/>
      <c r="AB668" s="476"/>
      <c r="AC668" s="476"/>
      <c r="AD668" s="476"/>
      <c r="AE668" s="476"/>
      <c r="AF668" s="476"/>
      <c r="AG668" s="476"/>
      <c r="AH668" s="476"/>
      <c r="AI668" s="476"/>
      <c r="AJ668" s="458">
        <f t="shared" si="582"/>
        <v>0</v>
      </c>
      <c r="AK668" s="476"/>
      <c r="AL668" s="476"/>
      <c r="AM668" s="499">
        <f t="shared" si="583"/>
        <v>0</v>
      </c>
      <c r="AN668" s="470"/>
      <c r="AO668" s="470"/>
      <c r="AP668" s="470"/>
      <c r="AQ668" s="72">
        <f t="shared" si="584"/>
        <v>0</v>
      </c>
    </row>
    <row r="669" s="448" customFormat="1" ht="14" customHeight="1" spans="1:43">
      <c r="A669" s="500"/>
      <c r="B669" s="470"/>
      <c r="C669" s="471" t="s">
        <v>727</v>
      </c>
      <c r="D669" s="474"/>
      <c r="E669" s="475">
        <f t="shared" si="579"/>
        <v>734</v>
      </c>
      <c r="F669" s="476"/>
      <c r="G669" s="476"/>
      <c r="H669" s="476"/>
      <c r="I669" s="476"/>
      <c r="J669" s="476"/>
      <c r="K669" s="476"/>
      <c r="L669" s="476"/>
      <c r="M669" s="476"/>
      <c r="N669" s="476"/>
      <c r="O669" s="476"/>
      <c r="P669" s="476"/>
      <c r="Q669" s="476"/>
      <c r="R669" s="458">
        <f t="shared" si="580"/>
        <v>0</v>
      </c>
      <c r="S669" s="476"/>
      <c r="T669" s="476"/>
      <c r="U669" s="458">
        <f t="shared" si="581"/>
        <v>0</v>
      </c>
      <c r="V669" s="476"/>
      <c r="W669" s="476"/>
      <c r="X669" s="476"/>
      <c r="Y669" s="476"/>
      <c r="Z669" s="476"/>
      <c r="AA669" s="476"/>
      <c r="AB669" s="476">
        <v>734</v>
      </c>
      <c r="AC669" s="476"/>
      <c r="AD669" s="476"/>
      <c r="AE669" s="476"/>
      <c r="AF669" s="476"/>
      <c r="AG669" s="476"/>
      <c r="AH669" s="476"/>
      <c r="AI669" s="476"/>
      <c r="AJ669" s="458">
        <f t="shared" si="582"/>
        <v>734</v>
      </c>
      <c r="AK669" s="476"/>
      <c r="AL669" s="476"/>
      <c r="AM669" s="499">
        <f t="shared" si="583"/>
        <v>734</v>
      </c>
      <c r="AN669" s="470"/>
      <c r="AO669" s="470"/>
      <c r="AP669" s="470"/>
      <c r="AQ669" s="72">
        <f t="shared" si="584"/>
        <v>734</v>
      </c>
    </row>
    <row r="670" s="448" customFormat="1" ht="14" customHeight="1" spans="1:43">
      <c r="A670" s="500"/>
      <c r="B670" s="470"/>
      <c r="C670" s="471" t="s">
        <v>728</v>
      </c>
      <c r="D670" s="474">
        <f t="shared" ref="D670:AQ670" si="585">SUM(D671:D672)</f>
        <v>0</v>
      </c>
      <c r="E670" s="474">
        <f t="shared" si="585"/>
        <v>146</v>
      </c>
      <c r="F670" s="474">
        <f t="shared" si="585"/>
        <v>0</v>
      </c>
      <c r="G670" s="474">
        <f t="shared" si="585"/>
        <v>0</v>
      </c>
      <c r="H670" s="474">
        <f t="shared" si="585"/>
        <v>0</v>
      </c>
      <c r="I670" s="474">
        <f t="shared" si="585"/>
        <v>0</v>
      </c>
      <c r="J670" s="474">
        <f t="shared" si="585"/>
        <v>0</v>
      </c>
      <c r="K670" s="474">
        <f t="shared" si="585"/>
        <v>0</v>
      </c>
      <c r="L670" s="474">
        <f t="shared" si="585"/>
        <v>0</v>
      </c>
      <c r="M670" s="474">
        <f t="shared" si="585"/>
        <v>0</v>
      </c>
      <c r="N670" s="474">
        <f t="shared" si="585"/>
        <v>0</v>
      </c>
      <c r="O670" s="474">
        <f t="shared" si="585"/>
        <v>0</v>
      </c>
      <c r="P670" s="474">
        <f t="shared" si="585"/>
        <v>0</v>
      </c>
      <c r="Q670" s="474">
        <f t="shared" si="585"/>
        <v>0</v>
      </c>
      <c r="R670" s="474">
        <f t="shared" si="585"/>
        <v>0</v>
      </c>
      <c r="S670" s="474">
        <f t="shared" si="585"/>
        <v>0</v>
      </c>
      <c r="T670" s="474">
        <f t="shared" si="585"/>
        <v>0</v>
      </c>
      <c r="U670" s="474">
        <f t="shared" si="585"/>
        <v>0</v>
      </c>
      <c r="V670" s="474">
        <f t="shared" si="585"/>
        <v>0</v>
      </c>
      <c r="W670" s="474">
        <f t="shared" si="585"/>
        <v>0</v>
      </c>
      <c r="X670" s="474">
        <f t="shared" si="585"/>
        <v>0</v>
      </c>
      <c r="Y670" s="474">
        <f t="shared" si="585"/>
        <v>0</v>
      </c>
      <c r="Z670" s="474">
        <f t="shared" si="585"/>
        <v>0</v>
      </c>
      <c r="AA670" s="474">
        <f t="shared" si="585"/>
        <v>0</v>
      </c>
      <c r="AB670" s="474">
        <f t="shared" si="585"/>
        <v>146</v>
      </c>
      <c r="AC670" s="474">
        <f t="shared" si="585"/>
        <v>0</v>
      </c>
      <c r="AD670" s="474">
        <f t="shared" si="585"/>
        <v>0</v>
      </c>
      <c r="AE670" s="474">
        <f t="shared" si="585"/>
        <v>0</v>
      </c>
      <c r="AF670" s="474">
        <f t="shared" si="585"/>
        <v>0</v>
      </c>
      <c r="AG670" s="474">
        <f t="shared" si="585"/>
        <v>0</v>
      </c>
      <c r="AH670" s="474">
        <f t="shared" si="585"/>
        <v>0</v>
      </c>
      <c r="AI670" s="474">
        <f t="shared" si="585"/>
        <v>0</v>
      </c>
      <c r="AJ670" s="474">
        <f t="shared" si="585"/>
        <v>146</v>
      </c>
      <c r="AK670" s="474">
        <f t="shared" si="585"/>
        <v>0</v>
      </c>
      <c r="AL670" s="474">
        <f t="shared" si="585"/>
        <v>0</v>
      </c>
      <c r="AM670" s="498">
        <f t="shared" si="585"/>
        <v>146</v>
      </c>
      <c r="AN670" s="474">
        <f t="shared" si="585"/>
        <v>59</v>
      </c>
      <c r="AO670" s="474">
        <f t="shared" si="585"/>
        <v>0</v>
      </c>
      <c r="AP670" s="474">
        <f t="shared" si="585"/>
        <v>0</v>
      </c>
      <c r="AQ670" s="474">
        <f t="shared" si="585"/>
        <v>205</v>
      </c>
    </row>
    <row r="671" s="448" customFormat="1" ht="14" customHeight="1" spans="1:43">
      <c r="A671" s="500"/>
      <c r="B671" s="470"/>
      <c r="C671" s="471" t="s">
        <v>729</v>
      </c>
      <c r="D671" s="474"/>
      <c r="E671" s="475">
        <f t="shared" ref="E671:E681" si="586">R671+U671+V671+AJ671+AL671</f>
        <v>52</v>
      </c>
      <c r="F671" s="476"/>
      <c r="G671" s="476"/>
      <c r="H671" s="476"/>
      <c r="I671" s="476"/>
      <c r="J671" s="476"/>
      <c r="K671" s="476"/>
      <c r="L671" s="476"/>
      <c r="M671" s="476"/>
      <c r="N671" s="476"/>
      <c r="O671" s="476"/>
      <c r="P671" s="476"/>
      <c r="Q671" s="476"/>
      <c r="R671" s="458">
        <f t="shared" ref="R671:R681" si="587">SUM(F671:Q671)</f>
        <v>0</v>
      </c>
      <c r="S671" s="476"/>
      <c r="T671" s="476"/>
      <c r="U671" s="458">
        <f t="shared" ref="U671:U681" si="588">SUM(S671:T671)</f>
        <v>0</v>
      </c>
      <c r="V671" s="476"/>
      <c r="W671" s="476"/>
      <c r="X671" s="476"/>
      <c r="Y671" s="476"/>
      <c r="Z671" s="476"/>
      <c r="AA671" s="476"/>
      <c r="AB671" s="476">
        <v>52</v>
      </c>
      <c r="AC671" s="476"/>
      <c r="AD671" s="476"/>
      <c r="AE671" s="476"/>
      <c r="AF671" s="476"/>
      <c r="AG671" s="476"/>
      <c r="AH671" s="476"/>
      <c r="AI671" s="476"/>
      <c r="AJ671" s="458">
        <f t="shared" ref="AJ671:AJ681" si="589">SUM(W671:AI671)</f>
        <v>52</v>
      </c>
      <c r="AK671" s="476"/>
      <c r="AL671" s="476"/>
      <c r="AM671" s="499">
        <f t="shared" ref="AM671:AM681" si="590">R671+U671+V671+AJ671+AL671</f>
        <v>52</v>
      </c>
      <c r="AN671" s="470">
        <v>59</v>
      </c>
      <c r="AO671" s="470"/>
      <c r="AP671" s="470"/>
      <c r="AQ671" s="72">
        <f t="shared" ref="AQ671:AQ681" si="591">AM671+AN671+AO671+AP671</f>
        <v>111</v>
      </c>
    </row>
    <row r="672" s="448" customFormat="1" ht="14" customHeight="1" spans="1:43">
      <c r="A672" s="500"/>
      <c r="B672" s="470"/>
      <c r="C672" s="471" t="s">
        <v>730</v>
      </c>
      <c r="D672" s="474"/>
      <c r="E672" s="475">
        <f t="shared" si="586"/>
        <v>94</v>
      </c>
      <c r="F672" s="476"/>
      <c r="G672" s="476"/>
      <c r="H672" s="476"/>
      <c r="I672" s="476"/>
      <c r="J672" s="476"/>
      <c r="K672" s="476"/>
      <c r="L672" s="476"/>
      <c r="M672" s="476"/>
      <c r="N672" s="476"/>
      <c r="O672" s="476"/>
      <c r="P672" s="476"/>
      <c r="Q672" s="476"/>
      <c r="R672" s="458">
        <f t="shared" si="587"/>
        <v>0</v>
      </c>
      <c r="S672" s="476"/>
      <c r="T672" s="476"/>
      <c r="U672" s="458">
        <f t="shared" si="588"/>
        <v>0</v>
      </c>
      <c r="V672" s="476"/>
      <c r="W672" s="476"/>
      <c r="X672" s="476"/>
      <c r="Y672" s="476"/>
      <c r="Z672" s="476"/>
      <c r="AA672" s="476"/>
      <c r="AB672" s="476">
        <v>94</v>
      </c>
      <c r="AC672" s="476"/>
      <c r="AD672" s="476"/>
      <c r="AE672" s="476"/>
      <c r="AF672" s="476"/>
      <c r="AG672" s="476"/>
      <c r="AH672" s="476"/>
      <c r="AI672" s="476"/>
      <c r="AJ672" s="458">
        <f t="shared" si="589"/>
        <v>94</v>
      </c>
      <c r="AK672" s="476"/>
      <c r="AL672" s="476"/>
      <c r="AM672" s="499">
        <f t="shared" si="590"/>
        <v>94</v>
      </c>
      <c r="AN672" s="470"/>
      <c r="AO672" s="470"/>
      <c r="AP672" s="470"/>
      <c r="AQ672" s="72">
        <f t="shared" si="591"/>
        <v>94</v>
      </c>
    </row>
    <row r="673" s="448" customFormat="1" ht="14" customHeight="1" spans="1:43">
      <c r="A673" s="500"/>
      <c r="B673" s="470"/>
      <c r="C673" s="471" t="s">
        <v>731</v>
      </c>
      <c r="D673" s="474">
        <f t="shared" ref="D673:AQ673" si="592">SUM(D674:D681)</f>
        <v>0</v>
      </c>
      <c r="E673" s="474">
        <f t="shared" si="592"/>
        <v>0</v>
      </c>
      <c r="F673" s="474">
        <f t="shared" si="592"/>
        <v>0</v>
      </c>
      <c r="G673" s="474">
        <f t="shared" si="592"/>
        <v>0</v>
      </c>
      <c r="H673" s="474">
        <f t="shared" si="592"/>
        <v>0</v>
      </c>
      <c r="I673" s="474">
        <f t="shared" si="592"/>
        <v>0</v>
      </c>
      <c r="J673" s="474">
        <f t="shared" si="592"/>
        <v>0</v>
      </c>
      <c r="K673" s="474">
        <f t="shared" si="592"/>
        <v>0</v>
      </c>
      <c r="L673" s="474">
        <f t="shared" si="592"/>
        <v>0</v>
      </c>
      <c r="M673" s="474">
        <f t="shared" si="592"/>
        <v>0</v>
      </c>
      <c r="N673" s="474">
        <f t="shared" si="592"/>
        <v>0</v>
      </c>
      <c r="O673" s="474">
        <f t="shared" si="592"/>
        <v>0</v>
      </c>
      <c r="P673" s="474">
        <f t="shared" si="592"/>
        <v>0</v>
      </c>
      <c r="Q673" s="474">
        <f t="shared" si="592"/>
        <v>0</v>
      </c>
      <c r="R673" s="474">
        <f t="shared" si="592"/>
        <v>0</v>
      </c>
      <c r="S673" s="474">
        <f t="shared" si="592"/>
        <v>0</v>
      </c>
      <c r="T673" s="474">
        <f t="shared" si="592"/>
        <v>0</v>
      </c>
      <c r="U673" s="474">
        <f t="shared" si="592"/>
        <v>0</v>
      </c>
      <c r="V673" s="474">
        <f t="shared" si="592"/>
        <v>0</v>
      </c>
      <c r="W673" s="474">
        <f t="shared" si="592"/>
        <v>0</v>
      </c>
      <c r="X673" s="474">
        <f t="shared" si="592"/>
        <v>0</v>
      </c>
      <c r="Y673" s="474">
        <f t="shared" si="592"/>
        <v>0</v>
      </c>
      <c r="Z673" s="474">
        <f t="shared" si="592"/>
        <v>0</v>
      </c>
      <c r="AA673" s="474">
        <f t="shared" si="592"/>
        <v>0</v>
      </c>
      <c r="AB673" s="474">
        <f t="shared" si="592"/>
        <v>0</v>
      </c>
      <c r="AC673" s="474">
        <f t="shared" si="592"/>
        <v>0</v>
      </c>
      <c r="AD673" s="474">
        <f t="shared" si="592"/>
        <v>0</v>
      </c>
      <c r="AE673" s="474">
        <f t="shared" si="592"/>
        <v>0</v>
      </c>
      <c r="AF673" s="474">
        <f t="shared" si="592"/>
        <v>0</v>
      </c>
      <c r="AG673" s="474">
        <f t="shared" si="592"/>
        <v>0</v>
      </c>
      <c r="AH673" s="474">
        <f t="shared" si="592"/>
        <v>0</v>
      </c>
      <c r="AI673" s="474">
        <f t="shared" si="592"/>
        <v>0</v>
      </c>
      <c r="AJ673" s="474">
        <f t="shared" si="592"/>
        <v>0</v>
      </c>
      <c r="AK673" s="474">
        <f t="shared" si="592"/>
        <v>0</v>
      </c>
      <c r="AL673" s="474">
        <f t="shared" si="592"/>
        <v>0</v>
      </c>
      <c r="AM673" s="498">
        <f t="shared" si="592"/>
        <v>0</v>
      </c>
      <c r="AN673" s="474">
        <f t="shared" si="592"/>
        <v>0</v>
      </c>
      <c r="AO673" s="474">
        <f t="shared" si="592"/>
        <v>0</v>
      </c>
      <c r="AP673" s="474">
        <f t="shared" si="592"/>
        <v>0</v>
      </c>
      <c r="AQ673" s="474">
        <f t="shared" si="592"/>
        <v>0</v>
      </c>
    </row>
    <row r="674" s="448" customFormat="1" ht="14" customHeight="1" spans="1:43">
      <c r="A674" s="500"/>
      <c r="B674" s="470"/>
      <c r="C674" s="471" t="s">
        <v>150</v>
      </c>
      <c r="D674" s="474"/>
      <c r="E674" s="475">
        <f t="shared" si="586"/>
        <v>0</v>
      </c>
      <c r="F674" s="476"/>
      <c r="G674" s="476"/>
      <c r="H674" s="476"/>
      <c r="I674" s="476"/>
      <c r="J674" s="476"/>
      <c r="K674" s="476"/>
      <c r="L674" s="476"/>
      <c r="M674" s="476"/>
      <c r="N674" s="476"/>
      <c r="O674" s="476"/>
      <c r="P674" s="476"/>
      <c r="Q674" s="476"/>
      <c r="R674" s="458">
        <f t="shared" si="587"/>
        <v>0</v>
      </c>
      <c r="S674" s="476"/>
      <c r="T674" s="476"/>
      <c r="U674" s="458">
        <f t="shared" si="588"/>
        <v>0</v>
      </c>
      <c r="V674" s="476"/>
      <c r="W674" s="476"/>
      <c r="X674" s="476"/>
      <c r="Y674" s="476"/>
      <c r="Z674" s="476"/>
      <c r="AA674" s="476"/>
      <c r="AB674" s="476"/>
      <c r="AC674" s="476"/>
      <c r="AD674" s="476"/>
      <c r="AE674" s="476"/>
      <c r="AF674" s="476"/>
      <c r="AG674" s="476"/>
      <c r="AH674" s="476"/>
      <c r="AI674" s="476"/>
      <c r="AJ674" s="458">
        <f t="shared" si="589"/>
        <v>0</v>
      </c>
      <c r="AK674" s="476"/>
      <c r="AL674" s="476"/>
      <c r="AM674" s="499">
        <f t="shared" si="590"/>
        <v>0</v>
      </c>
      <c r="AN674" s="470"/>
      <c r="AO674" s="470"/>
      <c r="AP674" s="470"/>
      <c r="AQ674" s="72">
        <f t="shared" si="591"/>
        <v>0</v>
      </c>
    </row>
    <row r="675" s="448" customFormat="1" ht="14" customHeight="1" spans="1:43">
      <c r="A675" s="500"/>
      <c r="B675" s="470"/>
      <c r="C675" s="471" t="s">
        <v>152</v>
      </c>
      <c r="D675" s="474"/>
      <c r="E675" s="475">
        <f t="shared" si="586"/>
        <v>0</v>
      </c>
      <c r="F675" s="476"/>
      <c r="G675" s="476"/>
      <c r="H675" s="476"/>
      <c r="I675" s="476"/>
      <c r="J675" s="476"/>
      <c r="K675" s="476"/>
      <c r="L675" s="476"/>
      <c r="M675" s="476"/>
      <c r="N675" s="476"/>
      <c r="O675" s="476"/>
      <c r="P675" s="476"/>
      <c r="Q675" s="476"/>
      <c r="R675" s="458">
        <f t="shared" si="587"/>
        <v>0</v>
      </c>
      <c r="S675" s="476"/>
      <c r="T675" s="476"/>
      <c r="U675" s="458">
        <f t="shared" si="588"/>
        <v>0</v>
      </c>
      <c r="V675" s="476"/>
      <c r="W675" s="476"/>
      <c r="X675" s="476"/>
      <c r="Y675" s="476"/>
      <c r="Z675" s="476"/>
      <c r="AA675" s="476"/>
      <c r="AB675" s="476"/>
      <c r="AC675" s="476"/>
      <c r="AD675" s="476"/>
      <c r="AE675" s="476"/>
      <c r="AF675" s="476"/>
      <c r="AG675" s="476"/>
      <c r="AH675" s="476"/>
      <c r="AI675" s="476"/>
      <c r="AJ675" s="458">
        <f t="shared" si="589"/>
        <v>0</v>
      </c>
      <c r="AK675" s="476"/>
      <c r="AL675" s="476"/>
      <c r="AM675" s="499">
        <f t="shared" si="590"/>
        <v>0</v>
      </c>
      <c r="AN675" s="470"/>
      <c r="AO675" s="470"/>
      <c r="AP675" s="470"/>
      <c r="AQ675" s="72">
        <f t="shared" si="591"/>
        <v>0</v>
      </c>
    </row>
    <row r="676" s="448" customFormat="1" ht="14" customHeight="1" spans="1:43">
      <c r="A676" s="500"/>
      <c r="B676" s="470"/>
      <c r="C676" s="471" t="s">
        <v>154</v>
      </c>
      <c r="D676" s="474"/>
      <c r="E676" s="475">
        <f t="shared" si="586"/>
        <v>0</v>
      </c>
      <c r="F676" s="476"/>
      <c r="G676" s="476"/>
      <c r="H676" s="476"/>
      <c r="I676" s="476"/>
      <c r="J676" s="476"/>
      <c r="K676" s="476"/>
      <c r="L676" s="476"/>
      <c r="M676" s="476"/>
      <c r="N676" s="476"/>
      <c r="O676" s="476"/>
      <c r="P676" s="476"/>
      <c r="Q676" s="476"/>
      <c r="R676" s="458">
        <f t="shared" si="587"/>
        <v>0</v>
      </c>
      <c r="S676" s="476"/>
      <c r="T676" s="476"/>
      <c r="U676" s="458">
        <f t="shared" si="588"/>
        <v>0</v>
      </c>
      <c r="V676" s="476"/>
      <c r="W676" s="476"/>
      <c r="X676" s="476"/>
      <c r="Y676" s="476"/>
      <c r="Z676" s="476"/>
      <c r="AA676" s="476"/>
      <c r="AB676" s="476"/>
      <c r="AC676" s="476"/>
      <c r="AD676" s="476"/>
      <c r="AE676" s="476"/>
      <c r="AF676" s="476"/>
      <c r="AG676" s="476"/>
      <c r="AH676" s="476"/>
      <c r="AI676" s="476"/>
      <c r="AJ676" s="458">
        <f t="shared" si="589"/>
        <v>0</v>
      </c>
      <c r="AK676" s="476"/>
      <c r="AL676" s="476"/>
      <c r="AM676" s="499">
        <f t="shared" si="590"/>
        <v>0</v>
      </c>
      <c r="AN676" s="470"/>
      <c r="AO676" s="470"/>
      <c r="AP676" s="470"/>
      <c r="AQ676" s="72">
        <f t="shared" si="591"/>
        <v>0</v>
      </c>
    </row>
    <row r="677" s="448" customFormat="1" ht="14" customHeight="1" spans="1:43">
      <c r="A677" s="500"/>
      <c r="B677" s="470"/>
      <c r="C677" s="471" t="s">
        <v>230</v>
      </c>
      <c r="D677" s="474"/>
      <c r="E677" s="475">
        <f t="shared" si="586"/>
        <v>0</v>
      </c>
      <c r="F677" s="476"/>
      <c r="G677" s="476"/>
      <c r="H677" s="476"/>
      <c r="I677" s="476"/>
      <c r="J677" s="476"/>
      <c r="K677" s="476"/>
      <c r="L677" s="476"/>
      <c r="M677" s="476"/>
      <c r="N677" s="476"/>
      <c r="O677" s="476"/>
      <c r="P677" s="476"/>
      <c r="Q677" s="476"/>
      <c r="R677" s="458">
        <f t="shared" si="587"/>
        <v>0</v>
      </c>
      <c r="S677" s="476"/>
      <c r="T677" s="476"/>
      <c r="U677" s="458">
        <f t="shared" si="588"/>
        <v>0</v>
      </c>
      <c r="V677" s="476"/>
      <c r="W677" s="476"/>
      <c r="X677" s="476"/>
      <c r="Y677" s="476"/>
      <c r="Z677" s="476"/>
      <c r="AA677" s="476"/>
      <c r="AB677" s="476"/>
      <c r="AC677" s="476"/>
      <c r="AD677" s="476"/>
      <c r="AE677" s="476"/>
      <c r="AF677" s="476"/>
      <c r="AG677" s="476"/>
      <c r="AH677" s="476"/>
      <c r="AI677" s="476"/>
      <c r="AJ677" s="458">
        <f t="shared" si="589"/>
        <v>0</v>
      </c>
      <c r="AK677" s="476"/>
      <c r="AL677" s="476"/>
      <c r="AM677" s="499">
        <f t="shared" si="590"/>
        <v>0</v>
      </c>
      <c r="AN677" s="470"/>
      <c r="AO677" s="470"/>
      <c r="AP677" s="470"/>
      <c r="AQ677" s="72">
        <f t="shared" si="591"/>
        <v>0</v>
      </c>
    </row>
    <row r="678" s="448" customFormat="1" ht="14" customHeight="1" spans="1:43">
      <c r="A678" s="500"/>
      <c r="B678" s="470"/>
      <c r="C678" s="471" t="s">
        <v>732</v>
      </c>
      <c r="D678" s="474"/>
      <c r="E678" s="475">
        <f t="shared" si="586"/>
        <v>0</v>
      </c>
      <c r="F678" s="476"/>
      <c r="G678" s="476"/>
      <c r="H678" s="476"/>
      <c r="I678" s="476"/>
      <c r="J678" s="476"/>
      <c r="K678" s="476"/>
      <c r="L678" s="476"/>
      <c r="M678" s="476"/>
      <c r="N678" s="476"/>
      <c r="O678" s="476"/>
      <c r="P678" s="476"/>
      <c r="Q678" s="476"/>
      <c r="R678" s="458">
        <f t="shared" si="587"/>
        <v>0</v>
      </c>
      <c r="S678" s="476"/>
      <c r="T678" s="476"/>
      <c r="U678" s="458">
        <f t="shared" si="588"/>
        <v>0</v>
      </c>
      <c r="V678" s="476"/>
      <c r="W678" s="476"/>
      <c r="X678" s="476"/>
      <c r="Y678" s="476"/>
      <c r="Z678" s="476"/>
      <c r="AA678" s="476"/>
      <c r="AB678" s="476"/>
      <c r="AC678" s="476"/>
      <c r="AD678" s="476"/>
      <c r="AE678" s="476"/>
      <c r="AF678" s="476"/>
      <c r="AG678" s="476"/>
      <c r="AH678" s="476"/>
      <c r="AI678" s="476"/>
      <c r="AJ678" s="458">
        <f t="shared" si="589"/>
        <v>0</v>
      </c>
      <c r="AK678" s="476"/>
      <c r="AL678" s="476"/>
      <c r="AM678" s="499">
        <f t="shared" si="590"/>
        <v>0</v>
      </c>
      <c r="AN678" s="470"/>
      <c r="AO678" s="470"/>
      <c r="AP678" s="470"/>
      <c r="AQ678" s="72">
        <f t="shared" si="591"/>
        <v>0</v>
      </c>
    </row>
    <row r="679" s="448" customFormat="1" ht="14" customHeight="1" spans="1:43">
      <c r="A679" s="500"/>
      <c r="B679" s="470"/>
      <c r="C679" s="471" t="s">
        <v>733</v>
      </c>
      <c r="D679" s="474"/>
      <c r="E679" s="475">
        <f t="shared" si="586"/>
        <v>0</v>
      </c>
      <c r="F679" s="476"/>
      <c r="G679" s="476"/>
      <c r="H679" s="476"/>
      <c r="I679" s="476"/>
      <c r="J679" s="476"/>
      <c r="K679" s="476"/>
      <c r="L679" s="476"/>
      <c r="M679" s="476"/>
      <c r="N679" s="476"/>
      <c r="O679" s="476"/>
      <c r="P679" s="476"/>
      <c r="Q679" s="476"/>
      <c r="R679" s="458">
        <f t="shared" si="587"/>
        <v>0</v>
      </c>
      <c r="S679" s="476"/>
      <c r="T679" s="476"/>
      <c r="U679" s="458">
        <f t="shared" si="588"/>
        <v>0</v>
      </c>
      <c r="V679" s="476"/>
      <c r="W679" s="476"/>
      <c r="X679" s="476"/>
      <c r="Y679" s="476"/>
      <c r="Z679" s="476"/>
      <c r="AA679" s="476"/>
      <c r="AB679" s="476"/>
      <c r="AC679" s="476"/>
      <c r="AD679" s="476"/>
      <c r="AE679" s="476"/>
      <c r="AF679" s="476"/>
      <c r="AG679" s="476"/>
      <c r="AH679" s="476"/>
      <c r="AI679" s="476"/>
      <c r="AJ679" s="458">
        <f t="shared" si="589"/>
        <v>0</v>
      </c>
      <c r="AK679" s="476"/>
      <c r="AL679" s="476"/>
      <c r="AM679" s="499">
        <f t="shared" si="590"/>
        <v>0</v>
      </c>
      <c r="AN679" s="470"/>
      <c r="AO679" s="470"/>
      <c r="AP679" s="470"/>
      <c r="AQ679" s="72">
        <f t="shared" si="591"/>
        <v>0</v>
      </c>
    </row>
    <row r="680" s="448" customFormat="1" ht="14" customHeight="1" spans="1:43">
      <c r="A680" s="500"/>
      <c r="B680" s="470"/>
      <c r="C680" s="471" t="s">
        <v>168</v>
      </c>
      <c r="D680" s="474"/>
      <c r="E680" s="475">
        <f t="shared" si="586"/>
        <v>0</v>
      </c>
      <c r="F680" s="476"/>
      <c r="G680" s="476"/>
      <c r="H680" s="476"/>
      <c r="I680" s="476"/>
      <c r="J680" s="476"/>
      <c r="K680" s="476"/>
      <c r="L680" s="476"/>
      <c r="M680" s="476"/>
      <c r="N680" s="476"/>
      <c r="O680" s="476"/>
      <c r="P680" s="476"/>
      <c r="Q680" s="476"/>
      <c r="R680" s="458">
        <f t="shared" si="587"/>
        <v>0</v>
      </c>
      <c r="S680" s="476"/>
      <c r="T680" s="476"/>
      <c r="U680" s="458">
        <f t="shared" si="588"/>
        <v>0</v>
      </c>
      <c r="V680" s="476"/>
      <c r="W680" s="476"/>
      <c r="X680" s="476"/>
      <c r="Y680" s="476"/>
      <c r="Z680" s="476"/>
      <c r="AA680" s="476"/>
      <c r="AB680" s="476"/>
      <c r="AC680" s="476"/>
      <c r="AD680" s="476"/>
      <c r="AE680" s="476"/>
      <c r="AF680" s="476"/>
      <c r="AG680" s="476"/>
      <c r="AH680" s="476"/>
      <c r="AI680" s="476"/>
      <c r="AJ680" s="458">
        <f t="shared" si="589"/>
        <v>0</v>
      </c>
      <c r="AK680" s="476"/>
      <c r="AL680" s="476"/>
      <c r="AM680" s="499">
        <f t="shared" si="590"/>
        <v>0</v>
      </c>
      <c r="AN680" s="470"/>
      <c r="AO680" s="470"/>
      <c r="AP680" s="470"/>
      <c r="AQ680" s="72">
        <f t="shared" si="591"/>
        <v>0</v>
      </c>
    </row>
    <row r="681" s="448" customFormat="1" ht="14" customHeight="1" spans="1:43">
      <c r="A681" s="500"/>
      <c r="B681" s="470"/>
      <c r="C681" s="471" t="s">
        <v>734</v>
      </c>
      <c r="D681" s="474"/>
      <c r="E681" s="475">
        <f t="shared" si="586"/>
        <v>0</v>
      </c>
      <c r="F681" s="476"/>
      <c r="G681" s="476"/>
      <c r="H681" s="476"/>
      <c r="I681" s="476"/>
      <c r="J681" s="476"/>
      <c r="K681" s="476"/>
      <c r="L681" s="476"/>
      <c r="M681" s="476"/>
      <c r="N681" s="476"/>
      <c r="O681" s="476"/>
      <c r="P681" s="476"/>
      <c r="Q681" s="476"/>
      <c r="R681" s="458">
        <f t="shared" si="587"/>
        <v>0</v>
      </c>
      <c r="S681" s="476"/>
      <c r="T681" s="476"/>
      <c r="U681" s="458">
        <f t="shared" si="588"/>
        <v>0</v>
      </c>
      <c r="V681" s="476"/>
      <c r="W681" s="476"/>
      <c r="X681" s="476"/>
      <c r="Y681" s="476"/>
      <c r="Z681" s="476"/>
      <c r="AA681" s="476"/>
      <c r="AB681" s="476"/>
      <c r="AC681" s="476"/>
      <c r="AD681" s="476"/>
      <c r="AE681" s="476"/>
      <c r="AF681" s="476"/>
      <c r="AG681" s="476"/>
      <c r="AH681" s="476"/>
      <c r="AI681" s="476"/>
      <c r="AJ681" s="458">
        <f t="shared" si="589"/>
        <v>0</v>
      </c>
      <c r="AK681" s="476"/>
      <c r="AL681" s="476"/>
      <c r="AM681" s="499">
        <f t="shared" si="590"/>
        <v>0</v>
      </c>
      <c r="AN681" s="470"/>
      <c r="AO681" s="470"/>
      <c r="AP681" s="470"/>
      <c r="AQ681" s="72">
        <f t="shared" si="591"/>
        <v>0</v>
      </c>
    </row>
    <row r="682" s="448" customFormat="1" ht="14" customHeight="1" spans="1:43">
      <c r="A682" s="500"/>
      <c r="B682" s="470"/>
      <c r="C682" s="471" t="s">
        <v>735</v>
      </c>
      <c r="D682" s="474">
        <f t="shared" ref="D682:AQ682" si="593">D683</f>
        <v>0</v>
      </c>
      <c r="E682" s="474">
        <f t="shared" si="593"/>
        <v>0</v>
      </c>
      <c r="F682" s="474">
        <f t="shared" si="593"/>
        <v>0</v>
      </c>
      <c r="G682" s="474">
        <f t="shared" si="593"/>
        <v>0</v>
      </c>
      <c r="H682" s="474">
        <f t="shared" si="593"/>
        <v>0</v>
      </c>
      <c r="I682" s="474">
        <f t="shared" si="593"/>
        <v>0</v>
      </c>
      <c r="J682" s="474">
        <f t="shared" si="593"/>
        <v>0</v>
      </c>
      <c r="K682" s="474">
        <f t="shared" si="593"/>
        <v>0</v>
      </c>
      <c r="L682" s="474">
        <f t="shared" si="593"/>
        <v>0</v>
      </c>
      <c r="M682" s="474">
        <f t="shared" si="593"/>
        <v>0</v>
      </c>
      <c r="N682" s="474">
        <f t="shared" si="593"/>
        <v>0</v>
      </c>
      <c r="O682" s="474">
        <f t="shared" si="593"/>
        <v>0</v>
      </c>
      <c r="P682" s="474">
        <f t="shared" si="593"/>
        <v>0</v>
      </c>
      <c r="Q682" s="474">
        <f t="shared" si="593"/>
        <v>0</v>
      </c>
      <c r="R682" s="474">
        <f t="shared" si="593"/>
        <v>0</v>
      </c>
      <c r="S682" s="474">
        <f t="shared" si="593"/>
        <v>0</v>
      </c>
      <c r="T682" s="474">
        <f t="shared" si="593"/>
        <v>0</v>
      </c>
      <c r="U682" s="474">
        <f t="shared" si="593"/>
        <v>0</v>
      </c>
      <c r="V682" s="474">
        <f t="shared" si="593"/>
        <v>0</v>
      </c>
      <c r="W682" s="474">
        <f t="shared" si="593"/>
        <v>0</v>
      </c>
      <c r="X682" s="474">
        <f t="shared" si="593"/>
        <v>0</v>
      </c>
      <c r="Y682" s="474">
        <f t="shared" si="593"/>
        <v>0</v>
      </c>
      <c r="Z682" s="474">
        <f t="shared" si="593"/>
        <v>0</v>
      </c>
      <c r="AA682" s="474">
        <f t="shared" si="593"/>
        <v>0</v>
      </c>
      <c r="AB682" s="474">
        <f t="shared" si="593"/>
        <v>0</v>
      </c>
      <c r="AC682" s="474">
        <f t="shared" si="593"/>
        <v>0</v>
      </c>
      <c r="AD682" s="474">
        <f t="shared" si="593"/>
        <v>0</v>
      </c>
      <c r="AE682" s="474">
        <f t="shared" si="593"/>
        <v>0</v>
      </c>
      <c r="AF682" s="474">
        <f t="shared" si="593"/>
        <v>0</v>
      </c>
      <c r="AG682" s="474">
        <f t="shared" si="593"/>
        <v>0</v>
      </c>
      <c r="AH682" s="474">
        <f t="shared" si="593"/>
        <v>0</v>
      </c>
      <c r="AI682" s="474">
        <f t="shared" si="593"/>
        <v>0</v>
      </c>
      <c r="AJ682" s="474">
        <f t="shared" si="593"/>
        <v>0</v>
      </c>
      <c r="AK682" s="474">
        <f t="shared" si="593"/>
        <v>0</v>
      </c>
      <c r="AL682" s="474">
        <f t="shared" si="593"/>
        <v>0</v>
      </c>
      <c r="AM682" s="498">
        <f t="shared" si="593"/>
        <v>0</v>
      </c>
      <c r="AN682" s="474">
        <f t="shared" si="593"/>
        <v>0</v>
      </c>
      <c r="AO682" s="474">
        <f t="shared" si="593"/>
        <v>0</v>
      </c>
      <c r="AP682" s="474">
        <f t="shared" si="593"/>
        <v>0</v>
      </c>
      <c r="AQ682" s="474">
        <f t="shared" si="593"/>
        <v>0</v>
      </c>
    </row>
    <row r="683" s="448" customFormat="1" ht="14" customHeight="1" spans="1:43">
      <c r="A683" s="500"/>
      <c r="B683" s="470"/>
      <c r="C683" s="471" t="s">
        <v>736</v>
      </c>
      <c r="D683" s="474"/>
      <c r="E683" s="475">
        <f t="shared" ref="E683:E695" si="594">R683+U683+V683+AJ683+AL683</f>
        <v>0</v>
      </c>
      <c r="F683" s="476"/>
      <c r="G683" s="476"/>
      <c r="H683" s="476"/>
      <c r="I683" s="476"/>
      <c r="J683" s="476"/>
      <c r="K683" s="476"/>
      <c r="L683" s="476"/>
      <c r="M683" s="476"/>
      <c r="N683" s="476"/>
      <c r="O683" s="476"/>
      <c r="P683" s="476"/>
      <c r="Q683" s="476"/>
      <c r="R683" s="458">
        <f t="shared" ref="R683:R695" si="595">SUM(F683:Q683)</f>
        <v>0</v>
      </c>
      <c r="S683" s="476"/>
      <c r="T683" s="476"/>
      <c r="U683" s="458">
        <f t="shared" ref="U683:U695" si="596">SUM(S683:T683)</f>
        <v>0</v>
      </c>
      <c r="V683" s="476"/>
      <c r="W683" s="476"/>
      <c r="X683" s="476"/>
      <c r="Y683" s="476"/>
      <c r="Z683" s="476"/>
      <c r="AA683" s="476"/>
      <c r="AB683" s="476"/>
      <c r="AC683" s="476"/>
      <c r="AD683" s="476"/>
      <c r="AE683" s="476"/>
      <c r="AF683" s="476"/>
      <c r="AG683" s="476"/>
      <c r="AH683" s="476"/>
      <c r="AI683" s="476"/>
      <c r="AJ683" s="458">
        <f t="shared" ref="AJ683:AJ695" si="597">SUM(W683:AI683)</f>
        <v>0</v>
      </c>
      <c r="AK683" s="476"/>
      <c r="AL683" s="476"/>
      <c r="AM683" s="499">
        <f t="shared" ref="AM683:AM695" si="598">R683+U683+V683+AJ683+AL683</f>
        <v>0</v>
      </c>
      <c r="AN683" s="470"/>
      <c r="AO683" s="470"/>
      <c r="AP683" s="470"/>
      <c r="AQ683" s="72">
        <f t="shared" ref="AQ683:AQ695" si="599">AM683+AN683+AO683+AP683</f>
        <v>0</v>
      </c>
    </row>
    <row r="684" s="448" customFormat="1" ht="14" customHeight="1" spans="1:43">
      <c r="A684" s="500"/>
      <c r="B684" s="470"/>
      <c r="C684" s="513" t="s">
        <v>737</v>
      </c>
      <c r="D684" s="474">
        <f t="shared" ref="D684:AQ684" si="600">D685</f>
        <v>0</v>
      </c>
      <c r="E684" s="474">
        <f t="shared" si="600"/>
        <v>0</v>
      </c>
      <c r="F684" s="474">
        <f t="shared" si="600"/>
        <v>0</v>
      </c>
      <c r="G684" s="474">
        <f t="shared" si="600"/>
        <v>0</v>
      </c>
      <c r="H684" s="474">
        <f t="shared" si="600"/>
        <v>0</v>
      </c>
      <c r="I684" s="474">
        <f t="shared" si="600"/>
        <v>0</v>
      </c>
      <c r="J684" s="474">
        <f t="shared" si="600"/>
        <v>0</v>
      </c>
      <c r="K684" s="474">
        <f t="shared" si="600"/>
        <v>0</v>
      </c>
      <c r="L684" s="474">
        <f t="shared" si="600"/>
        <v>0</v>
      </c>
      <c r="M684" s="474">
        <f t="shared" si="600"/>
        <v>0</v>
      </c>
      <c r="N684" s="474">
        <f t="shared" si="600"/>
        <v>0</v>
      </c>
      <c r="O684" s="474">
        <f t="shared" si="600"/>
        <v>0</v>
      </c>
      <c r="P684" s="474">
        <f t="shared" si="600"/>
        <v>0</v>
      </c>
      <c r="Q684" s="474">
        <f t="shared" si="600"/>
        <v>0</v>
      </c>
      <c r="R684" s="474">
        <f t="shared" si="600"/>
        <v>0</v>
      </c>
      <c r="S684" s="474">
        <f t="shared" si="600"/>
        <v>0</v>
      </c>
      <c r="T684" s="474">
        <f t="shared" si="600"/>
        <v>0</v>
      </c>
      <c r="U684" s="474">
        <f t="shared" si="600"/>
        <v>0</v>
      </c>
      <c r="V684" s="474">
        <f t="shared" si="600"/>
        <v>0</v>
      </c>
      <c r="W684" s="474">
        <f t="shared" si="600"/>
        <v>0</v>
      </c>
      <c r="X684" s="474">
        <f t="shared" si="600"/>
        <v>0</v>
      </c>
      <c r="Y684" s="474">
        <f t="shared" si="600"/>
        <v>0</v>
      </c>
      <c r="Z684" s="474">
        <f t="shared" si="600"/>
        <v>0</v>
      </c>
      <c r="AA684" s="474">
        <f t="shared" si="600"/>
        <v>0</v>
      </c>
      <c r="AB684" s="474">
        <f t="shared" si="600"/>
        <v>0</v>
      </c>
      <c r="AC684" s="474">
        <f t="shared" si="600"/>
        <v>0</v>
      </c>
      <c r="AD684" s="474">
        <f t="shared" si="600"/>
        <v>0</v>
      </c>
      <c r="AE684" s="474">
        <f t="shared" si="600"/>
        <v>0</v>
      </c>
      <c r="AF684" s="474">
        <f t="shared" si="600"/>
        <v>0</v>
      </c>
      <c r="AG684" s="474">
        <f t="shared" si="600"/>
        <v>0</v>
      </c>
      <c r="AH684" s="474">
        <f t="shared" si="600"/>
        <v>0</v>
      </c>
      <c r="AI684" s="474">
        <f t="shared" si="600"/>
        <v>0</v>
      </c>
      <c r="AJ684" s="474">
        <f t="shared" si="600"/>
        <v>0</v>
      </c>
      <c r="AK684" s="474">
        <f t="shared" si="600"/>
        <v>0</v>
      </c>
      <c r="AL684" s="474">
        <f t="shared" si="600"/>
        <v>0</v>
      </c>
      <c r="AM684" s="498">
        <f t="shared" si="600"/>
        <v>0</v>
      </c>
      <c r="AN684" s="474">
        <f t="shared" si="600"/>
        <v>911</v>
      </c>
      <c r="AO684" s="474">
        <f t="shared" si="600"/>
        <v>0</v>
      </c>
      <c r="AP684" s="474">
        <f t="shared" si="600"/>
        <v>0</v>
      </c>
      <c r="AQ684" s="474">
        <f t="shared" si="600"/>
        <v>911</v>
      </c>
    </row>
    <row r="685" s="448" customFormat="1" ht="14" customHeight="1" spans="1:43">
      <c r="A685" s="500"/>
      <c r="B685" s="470"/>
      <c r="C685" s="513" t="s">
        <v>738</v>
      </c>
      <c r="D685" s="474"/>
      <c r="E685" s="475">
        <f t="shared" si="594"/>
        <v>0</v>
      </c>
      <c r="F685" s="476"/>
      <c r="G685" s="476"/>
      <c r="H685" s="476"/>
      <c r="I685" s="476"/>
      <c r="J685" s="476"/>
      <c r="K685" s="476"/>
      <c r="L685" s="476"/>
      <c r="M685" s="476"/>
      <c r="N685" s="476"/>
      <c r="O685" s="476"/>
      <c r="P685" s="476"/>
      <c r="Q685" s="476"/>
      <c r="R685" s="458">
        <f t="shared" si="595"/>
        <v>0</v>
      </c>
      <c r="S685" s="476"/>
      <c r="T685" s="476"/>
      <c r="U685" s="458">
        <f t="shared" si="596"/>
        <v>0</v>
      </c>
      <c r="V685" s="476"/>
      <c r="W685" s="476"/>
      <c r="X685" s="476"/>
      <c r="Y685" s="476"/>
      <c r="Z685" s="476"/>
      <c r="AA685" s="476"/>
      <c r="AB685" s="476"/>
      <c r="AC685" s="476"/>
      <c r="AD685" s="476"/>
      <c r="AE685" s="476"/>
      <c r="AF685" s="476"/>
      <c r="AG685" s="476"/>
      <c r="AH685" s="476"/>
      <c r="AI685" s="476"/>
      <c r="AJ685" s="458">
        <f t="shared" si="597"/>
        <v>0</v>
      </c>
      <c r="AK685" s="476"/>
      <c r="AL685" s="476"/>
      <c r="AM685" s="499">
        <f t="shared" si="598"/>
        <v>0</v>
      </c>
      <c r="AN685" s="470">
        <v>911</v>
      </c>
      <c r="AO685" s="470"/>
      <c r="AP685" s="470"/>
      <c r="AQ685" s="72">
        <f t="shared" si="599"/>
        <v>911</v>
      </c>
    </row>
    <row r="686" s="448" customFormat="1" ht="14" customHeight="1" spans="1:43">
      <c r="A686" s="500"/>
      <c r="B686" s="470"/>
      <c r="C686" s="513" t="s">
        <v>739</v>
      </c>
      <c r="D686" s="474">
        <f t="shared" ref="D686:AQ686" si="601">D687+D696+D700+D708+D714+D721+D727+D730+D733+D735+D737+D743+D745+D747+D762</f>
        <v>0</v>
      </c>
      <c r="E686" s="474">
        <f t="shared" si="601"/>
        <v>17438.43</v>
      </c>
      <c r="F686" s="474">
        <f t="shared" si="601"/>
        <v>546.66</v>
      </c>
      <c r="G686" s="474">
        <f t="shared" si="601"/>
        <v>0</v>
      </c>
      <c r="H686" s="474">
        <f t="shared" si="601"/>
        <v>0</v>
      </c>
      <c r="I686" s="474">
        <f t="shared" si="601"/>
        <v>0</v>
      </c>
      <c r="J686" s="474">
        <f t="shared" si="601"/>
        <v>51.15</v>
      </c>
      <c r="K686" s="474">
        <f t="shared" si="601"/>
        <v>4.21</v>
      </c>
      <c r="L686" s="474">
        <f t="shared" si="601"/>
        <v>3.36</v>
      </c>
      <c r="M686" s="474">
        <f t="shared" si="601"/>
        <v>0</v>
      </c>
      <c r="N686" s="474">
        <f t="shared" si="601"/>
        <v>0</v>
      </c>
      <c r="O686" s="474">
        <f t="shared" si="601"/>
        <v>0</v>
      </c>
      <c r="P686" s="474">
        <f t="shared" si="601"/>
        <v>0</v>
      </c>
      <c r="Q686" s="474">
        <f t="shared" si="601"/>
        <v>0</v>
      </c>
      <c r="R686" s="474">
        <f t="shared" si="601"/>
        <v>605.38</v>
      </c>
      <c r="S686" s="474">
        <f t="shared" si="601"/>
        <v>93.34</v>
      </c>
      <c r="T686" s="474">
        <f t="shared" si="601"/>
        <v>8</v>
      </c>
      <c r="U686" s="474">
        <f t="shared" si="601"/>
        <v>101.34</v>
      </c>
      <c r="V686" s="474">
        <f t="shared" si="601"/>
        <v>0</v>
      </c>
      <c r="W686" s="474">
        <f t="shared" si="601"/>
        <v>0</v>
      </c>
      <c r="X686" s="474">
        <f t="shared" si="601"/>
        <v>2010.66</v>
      </c>
      <c r="Y686" s="474">
        <f t="shared" si="601"/>
        <v>375.22</v>
      </c>
      <c r="Z686" s="474">
        <f t="shared" si="601"/>
        <v>0</v>
      </c>
      <c r="AA686" s="474">
        <f t="shared" si="601"/>
        <v>0</v>
      </c>
      <c r="AB686" s="474">
        <f t="shared" si="601"/>
        <v>0</v>
      </c>
      <c r="AC686" s="474">
        <f t="shared" si="601"/>
        <v>0</v>
      </c>
      <c r="AD686" s="474">
        <f t="shared" si="601"/>
        <v>0</v>
      </c>
      <c r="AE686" s="474">
        <f t="shared" si="601"/>
        <v>52.43</v>
      </c>
      <c r="AF686" s="474">
        <f t="shared" si="601"/>
        <v>4467.4</v>
      </c>
      <c r="AG686" s="474">
        <f t="shared" si="601"/>
        <v>0</v>
      </c>
      <c r="AH686" s="474">
        <f t="shared" si="601"/>
        <v>0</v>
      </c>
      <c r="AI686" s="474">
        <f t="shared" si="601"/>
        <v>9596</v>
      </c>
      <c r="AJ686" s="474">
        <f t="shared" si="601"/>
        <v>16501.71</v>
      </c>
      <c r="AK686" s="474">
        <f t="shared" si="601"/>
        <v>0</v>
      </c>
      <c r="AL686" s="474">
        <f t="shared" si="601"/>
        <v>230</v>
      </c>
      <c r="AM686" s="498">
        <f t="shared" si="601"/>
        <v>17438.43</v>
      </c>
      <c r="AN686" s="474">
        <f t="shared" si="601"/>
        <v>1994</v>
      </c>
      <c r="AO686" s="474">
        <f t="shared" si="601"/>
        <v>7430</v>
      </c>
      <c r="AP686" s="474">
        <f t="shared" si="601"/>
        <v>1070</v>
      </c>
      <c r="AQ686" s="474">
        <f t="shared" si="601"/>
        <v>27932.43</v>
      </c>
    </row>
    <row r="687" s="448" customFormat="1" ht="14" customHeight="1" spans="1:43">
      <c r="A687" s="500"/>
      <c r="B687" s="470"/>
      <c r="C687" s="513" t="s">
        <v>740</v>
      </c>
      <c r="D687" s="474">
        <f t="shared" ref="D687:AQ687" si="602">SUM(D688:D695)</f>
        <v>0</v>
      </c>
      <c r="E687" s="474">
        <f t="shared" si="602"/>
        <v>5154.09</v>
      </c>
      <c r="F687" s="474">
        <f t="shared" si="602"/>
        <v>546.66</v>
      </c>
      <c r="G687" s="474">
        <f t="shared" si="602"/>
        <v>0</v>
      </c>
      <c r="H687" s="474">
        <f t="shared" si="602"/>
        <v>0</v>
      </c>
      <c r="I687" s="474">
        <f t="shared" si="602"/>
        <v>0</v>
      </c>
      <c r="J687" s="474">
        <f t="shared" si="602"/>
        <v>51.15</v>
      </c>
      <c r="K687" s="474">
        <f t="shared" si="602"/>
        <v>4.21</v>
      </c>
      <c r="L687" s="474">
        <f t="shared" si="602"/>
        <v>3.36</v>
      </c>
      <c r="M687" s="474">
        <f t="shared" si="602"/>
        <v>0</v>
      </c>
      <c r="N687" s="474">
        <f t="shared" si="602"/>
        <v>0</v>
      </c>
      <c r="O687" s="474">
        <f t="shared" si="602"/>
        <v>0</v>
      </c>
      <c r="P687" s="474">
        <f t="shared" si="602"/>
        <v>0</v>
      </c>
      <c r="Q687" s="474">
        <f t="shared" si="602"/>
        <v>0</v>
      </c>
      <c r="R687" s="474">
        <f t="shared" si="602"/>
        <v>605.38</v>
      </c>
      <c r="S687" s="474">
        <f t="shared" si="602"/>
        <v>93.34</v>
      </c>
      <c r="T687" s="474">
        <f t="shared" si="602"/>
        <v>8</v>
      </c>
      <c r="U687" s="474">
        <f t="shared" si="602"/>
        <v>101.34</v>
      </c>
      <c r="V687" s="474">
        <f t="shared" si="602"/>
        <v>0</v>
      </c>
      <c r="W687" s="474">
        <f t="shared" si="602"/>
        <v>0</v>
      </c>
      <c r="X687" s="474">
        <f t="shared" si="602"/>
        <v>0</v>
      </c>
      <c r="Y687" s="474">
        <f t="shared" si="602"/>
        <v>21.37</v>
      </c>
      <c r="Z687" s="474">
        <f t="shared" si="602"/>
        <v>0</v>
      </c>
      <c r="AA687" s="474">
        <f t="shared" si="602"/>
        <v>0</v>
      </c>
      <c r="AB687" s="474">
        <f t="shared" si="602"/>
        <v>0</v>
      </c>
      <c r="AC687" s="474">
        <f t="shared" si="602"/>
        <v>0</v>
      </c>
      <c r="AD687" s="474">
        <f t="shared" si="602"/>
        <v>0</v>
      </c>
      <c r="AE687" s="474">
        <f t="shared" si="602"/>
        <v>0</v>
      </c>
      <c r="AF687" s="474">
        <f t="shared" si="602"/>
        <v>0</v>
      </c>
      <c r="AG687" s="474">
        <f t="shared" si="602"/>
        <v>0</v>
      </c>
      <c r="AH687" s="474">
        <f t="shared" si="602"/>
        <v>0</v>
      </c>
      <c r="AI687" s="474">
        <f t="shared" si="602"/>
        <v>4196</v>
      </c>
      <c r="AJ687" s="474">
        <f t="shared" si="602"/>
        <v>4217.37</v>
      </c>
      <c r="AK687" s="474">
        <f t="shared" si="602"/>
        <v>0</v>
      </c>
      <c r="AL687" s="474">
        <f t="shared" si="602"/>
        <v>230</v>
      </c>
      <c r="AM687" s="498">
        <f t="shared" si="602"/>
        <v>5154.09</v>
      </c>
      <c r="AN687" s="474">
        <f t="shared" si="602"/>
        <v>0</v>
      </c>
      <c r="AO687" s="474">
        <f t="shared" si="602"/>
        <v>0</v>
      </c>
      <c r="AP687" s="474">
        <f t="shared" si="602"/>
        <v>0</v>
      </c>
      <c r="AQ687" s="474">
        <f t="shared" si="602"/>
        <v>5154.09</v>
      </c>
    </row>
    <row r="688" s="448" customFormat="1" ht="14" customHeight="1" spans="1:43">
      <c r="A688" s="500"/>
      <c r="B688" s="470"/>
      <c r="C688" s="513" t="s">
        <v>150</v>
      </c>
      <c r="D688" s="474"/>
      <c r="E688" s="475">
        <f t="shared" si="594"/>
        <v>936.72</v>
      </c>
      <c r="F688" s="476">
        <v>546.66</v>
      </c>
      <c r="G688" s="476"/>
      <c r="H688" s="476"/>
      <c r="I688" s="476"/>
      <c r="J688" s="476">
        <v>51.15</v>
      </c>
      <c r="K688" s="476">
        <v>4.21</v>
      </c>
      <c r="L688" s="476">
        <v>3.36</v>
      </c>
      <c r="M688" s="476"/>
      <c r="N688" s="476"/>
      <c r="O688" s="476"/>
      <c r="P688" s="476"/>
      <c r="Q688" s="476"/>
      <c r="R688" s="458">
        <f t="shared" si="595"/>
        <v>605.38</v>
      </c>
      <c r="S688" s="476">
        <v>93.34</v>
      </c>
      <c r="T688" s="476">
        <v>8</v>
      </c>
      <c r="U688" s="458">
        <f t="shared" si="596"/>
        <v>101.34</v>
      </c>
      <c r="V688" s="476"/>
      <c r="W688" s="476"/>
      <c r="X688" s="476"/>
      <c r="Y688" s="476"/>
      <c r="Z688" s="476"/>
      <c r="AA688" s="476"/>
      <c r="AB688" s="476"/>
      <c r="AC688" s="476"/>
      <c r="AD688" s="476"/>
      <c r="AE688" s="476"/>
      <c r="AF688" s="476"/>
      <c r="AG688" s="476"/>
      <c r="AH688" s="476"/>
      <c r="AI688" s="476"/>
      <c r="AJ688" s="458">
        <f t="shared" si="597"/>
        <v>0</v>
      </c>
      <c r="AK688" s="476"/>
      <c r="AL688" s="476">
        <v>230</v>
      </c>
      <c r="AM688" s="499">
        <f t="shared" si="598"/>
        <v>936.72</v>
      </c>
      <c r="AN688" s="470"/>
      <c r="AO688" s="470"/>
      <c r="AP688" s="470"/>
      <c r="AQ688" s="72">
        <f t="shared" si="599"/>
        <v>936.72</v>
      </c>
    </row>
    <row r="689" s="448" customFormat="1" ht="14" customHeight="1" spans="1:43">
      <c r="A689" s="500"/>
      <c r="B689" s="470"/>
      <c r="C689" s="513" t="s">
        <v>152</v>
      </c>
      <c r="D689" s="474"/>
      <c r="E689" s="475">
        <f t="shared" si="594"/>
        <v>0</v>
      </c>
      <c r="F689" s="476"/>
      <c r="G689" s="476"/>
      <c r="H689" s="476"/>
      <c r="I689" s="476"/>
      <c r="J689" s="476"/>
      <c r="K689" s="476"/>
      <c r="L689" s="476"/>
      <c r="M689" s="476"/>
      <c r="N689" s="476"/>
      <c r="O689" s="476"/>
      <c r="P689" s="476"/>
      <c r="Q689" s="476"/>
      <c r="R689" s="458">
        <f t="shared" si="595"/>
        <v>0</v>
      </c>
      <c r="S689" s="476"/>
      <c r="T689" s="476"/>
      <c r="U689" s="458">
        <f t="shared" si="596"/>
        <v>0</v>
      </c>
      <c r="V689" s="476"/>
      <c r="W689" s="476"/>
      <c r="X689" s="476"/>
      <c r="Y689" s="476"/>
      <c r="Z689" s="476"/>
      <c r="AA689" s="476"/>
      <c r="AB689" s="476"/>
      <c r="AC689" s="476"/>
      <c r="AD689" s="476"/>
      <c r="AE689" s="476"/>
      <c r="AF689" s="476"/>
      <c r="AG689" s="476"/>
      <c r="AH689" s="476"/>
      <c r="AI689" s="476"/>
      <c r="AJ689" s="458">
        <f t="shared" si="597"/>
        <v>0</v>
      </c>
      <c r="AK689" s="476"/>
      <c r="AL689" s="476"/>
      <c r="AM689" s="499">
        <f t="shared" si="598"/>
        <v>0</v>
      </c>
      <c r="AN689" s="470"/>
      <c r="AO689" s="470"/>
      <c r="AP689" s="470"/>
      <c r="AQ689" s="72">
        <f t="shared" si="599"/>
        <v>0</v>
      </c>
    </row>
    <row r="690" s="448" customFormat="1" ht="14" customHeight="1" spans="1:43">
      <c r="A690" s="500"/>
      <c r="B690" s="470"/>
      <c r="C690" s="513" t="s">
        <v>154</v>
      </c>
      <c r="D690" s="474"/>
      <c r="E690" s="475">
        <f t="shared" si="594"/>
        <v>0</v>
      </c>
      <c r="F690" s="476"/>
      <c r="G690" s="476"/>
      <c r="H690" s="476"/>
      <c r="I690" s="476"/>
      <c r="J690" s="476"/>
      <c r="K690" s="476"/>
      <c r="L690" s="476"/>
      <c r="M690" s="476"/>
      <c r="N690" s="476"/>
      <c r="O690" s="476"/>
      <c r="P690" s="476"/>
      <c r="Q690" s="476"/>
      <c r="R690" s="458">
        <f t="shared" si="595"/>
        <v>0</v>
      </c>
      <c r="S690" s="476"/>
      <c r="T690" s="476"/>
      <c r="U690" s="458">
        <f t="shared" si="596"/>
        <v>0</v>
      </c>
      <c r="V690" s="476"/>
      <c r="W690" s="476"/>
      <c r="X690" s="476"/>
      <c r="Y690" s="476"/>
      <c r="Z690" s="476"/>
      <c r="AA690" s="476"/>
      <c r="AB690" s="476"/>
      <c r="AC690" s="476"/>
      <c r="AD690" s="476"/>
      <c r="AE690" s="476"/>
      <c r="AF690" s="476"/>
      <c r="AG690" s="476"/>
      <c r="AH690" s="476"/>
      <c r="AI690" s="476"/>
      <c r="AJ690" s="458">
        <f t="shared" si="597"/>
        <v>0</v>
      </c>
      <c r="AK690" s="476"/>
      <c r="AL690" s="476"/>
      <c r="AM690" s="499">
        <f t="shared" si="598"/>
        <v>0</v>
      </c>
      <c r="AN690" s="470"/>
      <c r="AO690" s="470"/>
      <c r="AP690" s="470"/>
      <c r="AQ690" s="72">
        <f t="shared" si="599"/>
        <v>0</v>
      </c>
    </row>
    <row r="691" s="448" customFormat="1" ht="14" customHeight="1" spans="1:43">
      <c r="A691" s="500"/>
      <c r="B691" s="470"/>
      <c r="C691" s="206" t="s">
        <v>741</v>
      </c>
      <c r="D691" s="474"/>
      <c r="E691" s="475">
        <f t="shared" si="594"/>
        <v>0</v>
      </c>
      <c r="F691" s="476"/>
      <c r="G691" s="476"/>
      <c r="H691" s="476"/>
      <c r="I691" s="476"/>
      <c r="J691" s="476"/>
      <c r="K691" s="476"/>
      <c r="L691" s="476"/>
      <c r="M691" s="476"/>
      <c r="N691" s="476"/>
      <c r="O691" s="476"/>
      <c r="P691" s="476"/>
      <c r="Q691" s="476"/>
      <c r="R691" s="458">
        <f t="shared" si="595"/>
        <v>0</v>
      </c>
      <c r="S691" s="476"/>
      <c r="T691" s="476"/>
      <c r="U691" s="458">
        <f t="shared" si="596"/>
        <v>0</v>
      </c>
      <c r="V691" s="476"/>
      <c r="W691" s="476"/>
      <c r="X691" s="476"/>
      <c r="Y691" s="476"/>
      <c r="Z691" s="476"/>
      <c r="AA691" s="476"/>
      <c r="AB691" s="476"/>
      <c r="AC691" s="476"/>
      <c r="AD691" s="476"/>
      <c r="AE691" s="476"/>
      <c r="AF691" s="476"/>
      <c r="AG691" s="476"/>
      <c r="AH691" s="476"/>
      <c r="AI691" s="476"/>
      <c r="AJ691" s="458">
        <f t="shared" si="597"/>
        <v>0</v>
      </c>
      <c r="AK691" s="476"/>
      <c r="AL691" s="476"/>
      <c r="AM691" s="499">
        <f t="shared" si="598"/>
        <v>0</v>
      </c>
      <c r="AN691" s="470"/>
      <c r="AO691" s="470"/>
      <c r="AP691" s="470"/>
      <c r="AQ691" s="72">
        <f t="shared" si="599"/>
        <v>0</v>
      </c>
    </row>
    <row r="692" s="448" customFormat="1" ht="14" customHeight="1" spans="1:43">
      <c r="A692" s="500"/>
      <c r="B692" s="470"/>
      <c r="C692" s="206" t="s">
        <v>742</v>
      </c>
      <c r="D692" s="474"/>
      <c r="E692" s="475">
        <f t="shared" si="594"/>
        <v>0</v>
      </c>
      <c r="F692" s="476"/>
      <c r="G692" s="476"/>
      <c r="H692" s="476"/>
      <c r="I692" s="476"/>
      <c r="J692" s="476"/>
      <c r="K692" s="476"/>
      <c r="L692" s="476"/>
      <c r="M692" s="476"/>
      <c r="N692" s="476"/>
      <c r="O692" s="476"/>
      <c r="P692" s="476"/>
      <c r="Q692" s="476"/>
      <c r="R692" s="458">
        <f t="shared" si="595"/>
        <v>0</v>
      </c>
      <c r="S692" s="476"/>
      <c r="T692" s="476"/>
      <c r="U692" s="458">
        <f t="shared" si="596"/>
        <v>0</v>
      </c>
      <c r="V692" s="476"/>
      <c r="W692" s="476"/>
      <c r="X692" s="476"/>
      <c r="Y692" s="476"/>
      <c r="Z692" s="476"/>
      <c r="AA692" s="476"/>
      <c r="AB692" s="476"/>
      <c r="AC692" s="476"/>
      <c r="AD692" s="476"/>
      <c r="AE692" s="476"/>
      <c r="AF692" s="476"/>
      <c r="AG692" s="476"/>
      <c r="AH692" s="476"/>
      <c r="AI692" s="476"/>
      <c r="AJ692" s="458">
        <f t="shared" si="597"/>
        <v>0</v>
      </c>
      <c r="AK692" s="476"/>
      <c r="AL692" s="476"/>
      <c r="AM692" s="499">
        <f t="shared" si="598"/>
        <v>0</v>
      </c>
      <c r="AN692" s="470"/>
      <c r="AO692" s="470"/>
      <c r="AP692" s="470"/>
      <c r="AQ692" s="72">
        <f t="shared" si="599"/>
        <v>0</v>
      </c>
    </row>
    <row r="693" s="448" customFormat="1" ht="14" customHeight="1" spans="1:43">
      <c r="A693" s="500"/>
      <c r="B693" s="470"/>
      <c r="C693" s="206" t="s">
        <v>743</v>
      </c>
      <c r="D693" s="474"/>
      <c r="E693" s="475">
        <f t="shared" si="594"/>
        <v>0</v>
      </c>
      <c r="F693" s="476"/>
      <c r="G693" s="476"/>
      <c r="H693" s="476"/>
      <c r="I693" s="476"/>
      <c r="J693" s="476"/>
      <c r="K693" s="476"/>
      <c r="L693" s="476"/>
      <c r="M693" s="476"/>
      <c r="N693" s="476"/>
      <c r="O693" s="476"/>
      <c r="P693" s="476"/>
      <c r="Q693" s="476"/>
      <c r="R693" s="458">
        <f t="shared" si="595"/>
        <v>0</v>
      </c>
      <c r="S693" s="476"/>
      <c r="T693" s="476"/>
      <c r="U693" s="458">
        <f t="shared" si="596"/>
        <v>0</v>
      </c>
      <c r="V693" s="476"/>
      <c r="W693" s="476"/>
      <c r="X693" s="476"/>
      <c r="Y693" s="476"/>
      <c r="Z693" s="476"/>
      <c r="AA693" s="476"/>
      <c r="AB693" s="476"/>
      <c r="AC693" s="476"/>
      <c r="AD693" s="476"/>
      <c r="AE693" s="476"/>
      <c r="AF693" s="476"/>
      <c r="AG693" s="476"/>
      <c r="AH693" s="476"/>
      <c r="AI693" s="476"/>
      <c r="AJ693" s="458">
        <f t="shared" si="597"/>
        <v>0</v>
      </c>
      <c r="AK693" s="476"/>
      <c r="AL693" s="476"/>
      <c r="AM693" s="499">
        <f t="shared" si="598"/>
        <v>0</v>
      </c>
      <c r="AN693" s="470"/>
      <c r="AO693" s="470"/>
      <c r="AP693" s="470"/>
      <c r="AQ693" s="72">
        <f t="shared" si="599"/>
        <v>0</v>
      </c>
    </row>
    <row r="694" s="448" customFormat="1" ht="14" customHeight="1" spans="1:43">
      <c r="A694" s="500"/>
      <c r="B694" s="470"/>
      <c r="C694" s="206" t="s">
        <v>744</v>
      </c>
      <c r="D694" s="474"/>
      <c r="E694" s="475">
        <f t="shared" si="594"/>
        <v>0</v>
      </c>
      <c r="F694" s="476"/>
      <c r="G694" s="476"/>
      <c r="H694" s="476"/>
      <c r="I694" s="476"/>
      <c r="J694" s="476"/>
      <c r="K694" s="476"/>
      <c r="L694" s="476"/>
      <c r="M694" s="476"/>
      <c r="N694" s="476"/>
      <c r="O694" s="476"/>
      <c r="P694" s="476"/>
      <c r="Q694" s="476"/>
      <c r="R694" s="458">
        <f t="shared" si="595"/>
        <v>0</v>
      </c>
      <c r="S694" s="476"/>
      <c r="T694" s="476"/>
      <c r="U694" s="458">
        <f t="shared" si="596"/>
        <v>0</v>
      </c>
      <c r="V694" s="476"/>
      <c r="W694" s="476"/>
      <c r="X694" s="476"/>
      <c r="Y694" s="476"/>
      <c r="Z694" s="476"/>
      <c r="AA694" s="476"/>
      <c r="AB694" s="476"/>
      <c r="AC694" s="476"/>
      <c r="AD694" s="476"/>
      <c r="AE694" s="476"/>
      <c r="AF694" s="476"/>
      <c r="AG694" s="476"/>
      <c r="AH694" s="476"/>
      <c r="AI694" s="476"/>
      <c r="AJ694" s="458">
        <f t="shared" si="597"/>
        <v>0</v>
      </c>
      <c r="AK694" s="476"/>
      <c r="AL694" s="476"/>
      <c r="AM694" s="499">
        <f t="shared" si="598"/>
        <v>0</v>
      </c>
      <c r="AN694" s="470"/>
      <c r="AO694" s="470"/>
      <c r="AP694" s="470"/>
      <c r="AQ694" s="72">
        <f t="shared" si="599"/>
        <v>0</v>
      </c>
    </row>
    <row r="695" s="448" customFormat="1" ht="14" customHeight="1" spans="1:43">
      <c r="A695" s="500"/>
      <c r="B695" s="470"/>
      <c r="C695" s="206" t="s">
        <v>745</v>
      </c>
      <c r="D695" s="474"/>
      <c r="E695" s="475">
        <f t="shared" si="594"/>
        <v>4217.37</v>
      </c>
      <c r="F695" s="476"/>
      <c r="G695" s="476"/>
      <c r="H695" s="476"/>
      <c r="I695" s="476"/>
      <c r="J695" s="476"/>
      <c r="K695" s="476"/>
      <c r="L695" s="476"/>
      <c r="M695" s="476"/>
      <c r="N695" s="476"/>
      <c r="O695" s="476"/>
      <c r="P695" s="476"/>
      <c r="Q695" s="476"/>
      <c r="R695" s="458">
        <f t="shared" si="595"/>
        <v>0</v>
      </c>
      <c r="S695" s="476"/>
      <c r="T695" s="476"/>
      <c r="U695" s="458">
        <f t="shared" si="596"/>
        <v>0</v>
      </c>
      <c r="V695" s="476"/>
      <c r="W695" s="476"/>
      <c r="X695" s="476"/>
      <c r="Y695" s="476">
        <v>21.37</v>
      </c>
      <c r="Z695" s="476"/>
      <c r="AA695" s="476"/>
      <c r="AB695" s="476"/>
      <c r="AC695" s="476"/>
      <c r="AD695" s="476"/>
      <c r="AE695" s="476"/>
      <c r="AF695" s="476"/>
      <c r="AG695" s="476"/>
      <c r="AH695" s="476"/>
      <c r="AI695" s="476">
        <v>4196</v>
      </c>
      <c r="AJ695" s="458">
        <f t="shared" si="597"/>
        <v>4217.37</v>
      </c>
      <c r="AK695" s="476"/>
      <c r="AL695" s="476"/>
      <c r="AM695" s="499">
        <f t="shared" si="598"/>
        <v>4217.37</v>
      </c>
      <c r="AN695" s="470"/>
      <c r="AO695" s="470"/>
      <c r="AP695" s="470"/>
      <c r="AQ695" s="72">
        <f t="shared" si="599"/>
        <v>4217.37</v>
      </c>
    </row>
    <row r="696" s="448" customFormat="1" ht="14" customHeight="1" spans="1:43">
      <c r="A696" s="500"/>
      <c r="B696" s="470"/>
      <c r="C696" s="206" t="s">
        <v>746</v>
      </c>
      <c r="D696" s="474">
        <f t="shared" ref="D696:AQ696" si="603">SUM(D697:D699)</f>
        <v>0</v>
      </c>
      <c r="E696" s="474">
        <f t="shared" si="603"/>
        <v>516.91</v>
      </c>
      <c r="F696" s="474">
        <f t="shared" si="603"/>
        <v>0</v>
      </c>
      <c r="G696" s="474">
        <f t="shared" si="603"/>
        <v>0</v>
      </c>
      <c r="H696" s="474">
        <f t="shared" si="603"/>
        <v>0</v>
      </c>
      <c r="I696" s="474">
        <f t="shared" si="603"/>
        <v>0</v>
      </c>
      <c r="J696" s="474">
        <f t="shared" si="603"/>
        <v>0</v>
      </c>
      <c r="K696" s="474">
        <f t="shared" si="603"/>
        <v>0</v>
      </c>
      <c r="L696" s="474">
        <f t="shared" si="603"/>
        <v>0</v>
      </c>
      <c r="M696" s="474">
        <f t="shared" si="603"/>
        <v>0</v>
      </c>
      <c r="N696" s="474">
        <f t="shared" si="603"/>
        <v>0</v>
      </c>
      <c r="O696" s="474">
        <f t="shared" si="603"/>
        <v>0</v>
      </c>
      <c r="P696" s="474">
        <f t="shared" si="603"/>
        <v>0</v>
      </c>
      <c r="Q696" s="474">
        <f t="shared" si="603"/>
        <v>0</v>
      </c>
      <c r="R696" s="474">
        <f t="shared" si="603"/>
        <v>0</v>
      </c>
      <c r="S696" s="474">
        <f t="shared" si="603"/>
        <v>0</v>
      </c>
      <c r="T696" s="474">
        <f t="shared" si="603"/>
        <v>0</v>
      </c>
      <c r="U696" s="474">
        <f t="shared" si="603"/>
        <v>0</v>
      </c>
      <c r="V696" s="474">
        <f t="shared" si="603"/>
        <v>0</v>
      </c>
      <c r="W696" s="474">
        <f t="shared" si="603"/>
        <v>0</v>
      </c>
      <c r="X696" s="474">
        <f t="shared" si="603"/>
        <v>0</v>
      </c>
      <c r="Y696" s="474">
        <f t="shared" si="603"/>
        <v>322.05</v>
      </c>
      <c r="Z696" s="474">
        <f t="shared" si="603"/>
        <v>0</v>
      </c>
      <c r="AA696" s="474">
        <f t="shared" si="603"/>
        <v>0</v>
      </c>
      <c r="AB696" s="474">
        <f t="shared" si="603"/>
        <v>0</v>
      </c>
      <c r="AC696" s="474">
        <f t="shared" si="603"/>
        <v>0</v>
      </c>
      <c r="AD696" s="474">
        <f t="shared" si="603"/>
        <v>0</v>
      </c>
      <c r="AE696" s="474">
        <f t="shared" si="603"/>
        <v>0</v>
      </c>
      <c r="AF696" s="474">
        <f t="shared" si="603"/>
        <v>194.86</v>
      </c>
      <c r="AG696" s="474">
        <f t="shared" si="603"/>
        <v>0</v>
      </c>
      <c r="AH696" s="474">
        <f t="shared" si="603"/>
        <v>0</v>
      </c>
      <c r="AI696" s="474">
        <f t="shared" si="603"/>
        <v>0</v>
      </c>
      <c r="AJ696" s="474">
        <f t="shared" si="603"/>
        <v>516.91</v>
      </c>
      <c r="AK696" s="474">
        <f t="shared" si="603"/>
        <v>0</v>
      </c>
      <c r="AL696" s="474">
        <f t="shared" si="603"/>
        <v>0</v>
      </c>
      <c r="AM696" s="498">
        <f t="shared" si="603"/>
        <v>516.91</v>
      </c>
      <c r="AN696" s="474">
        <f t="shared" si="603"/>
        <v>0</v>
      </c>
      <c r="AO696" s="474">
        <f t="shared" si="603"/>
        <v>0</v>
      </c>
      <c r="AP696" s="474">
        <f t="shared" si="603"/>
        <v>0</v>
      </c>
      <c r="AQ696" s="474">
        <f t="shared" si="603"/>
        <v>516.91</v>
      </c>
    </row>
    <row r="697" s="448" customFormat="1" ht="14" customHeight="1" spans="1:43">
      <c r="A697" s="500"/>
      <c r="B697" s="470"/>
      <c r="C697" s="206" t="s">
        <v>747</v>
      </c>
      <c r="D697" s="474"/>
      <c r="E697" s="475">
        <f t="shared" ref="E697:E699" si="604">R697+U697+V697+AJ697+AL697</f>
        <v>0</v>
      </c>
      <c r="F697" s="476"/>
      <c r="G697" s="476"/>
      <c r="H697" s="476"/>
      <c r="I697" s="476"/>
      <c r="J697" s="476"/>
      <c r="K697" s="476"/>
      <c r="L697" s="476"/>
      <c r="M697" s="476"/>
      <c r="N697" s="476"/>
      <c r="O697" s="476"/>
      <c r="P697" s="476"/>
      <c r="Q697" s="476"/>
      <c r="R697" s="458">
        <f t="shared" ref="R697:R699" si="605">SUM(F697:Q697)</f>
        <v>0</v>
      </c>
      <c r="S697" s="476"/>
      <c r="T697" s="476"/>
      <c r="U697" s="458">
        <f t="shared" ref="U697:U699" si="606">SUM(S697:T697)</f>
        <v>0</v>
      </c>
      <c r="V697" s="476"/>
      <c r="W697" s="476"/>
      <c r="X697" s="476"/>
      <c r="Y697" s="476"/>
      <c r="Z697" s="476"/>
      <c r="AA697" s="476"/>
      <c r="AB697" s="476"/>
      <c r="AC697" s="476"/>
      <c r="AD697" s="476"/>
      <c r="AE697" s="476"/>
      <c r="AF697" s="476"/>
      <c r="AG697" s="476"/>
      <c r="AH697" s="476"/>
      <c r="AI697" s="476"/>
      <c r="AJ697" s="458">
        <f t="shared" ref="AJ697:AJ699" si="607">SUM(W697:AI697)</f>
        <v>0</v>
      </c>
      <c r="AK697" s="476"/>
      <c r="AL697" s="476"/>
      <c r="AM697" s="499">
        <f t="shared" ref="AM697:AM699" si="608">R697+U697+V697+AJ697+AL697</f>
        <v>0</v>
      </c>
      <c r="AN697" s="470"/>
      <c r="AO697" s="470"/>
      <c r="AP697" s="470"/>
      <c r="AQ697" s="72">
        <f t="shared" ref="AQ697:AQ699" si="609">AM697+AN697+AO697+AP697</f>
        <v>0</v>
      </c>
    </row>
    <row r="698" s="448" customFormat="1" ht="14" customHeight="1" spans="1:43">
      <c r="A698" s="514"/>
      <c r="B698" s="515"/>
      <c r="C698" s="206" t="s">
        <v>748</v>
      </c>
      <c r="D698" s="474"/>
      <c r="E698" s="475">
        <f t="shared" si="604"/>
        <v>0</v>
      </c>
      <c r="F698" s="476"/>
      <c r="G698" s="476"/>
      <c r="H698" s="476"/>
      <c r="I698" s="476"/>
      <c r="J698" s="476"/>
      <c r="K698" s="476"/>
      <c r="L698" s="476"/>
      <c r="M698" s="476"/>
      <c r="N698" s="476"/>
      <c r="O698" s="476"/>
      <c r="P698" s="476"/>
      <c r="Q698" s="476"/>
      <c r="R698" s="458">
        <f t="shared" si="605"/>
        <v>0</v>
      </c>
      <c r="S698" s="476"/>
      <c r="T698" s="476"/>
      <c r="U698" s="458">
        <f t="shared" si="606"/>
        <v>0</v>
      </c>
      <c r="V698" s="476"/>
      <c r="W698" s="476"/>
      <c r="X698" s="476"/>
      <c r="Y698" s="476"/>
      <c r="Z698" s="476"/>
      <c r="AA698" s="476"/>
      <c r="AB698" s="476"/>
      <c r="AC698" s="476"/>
      <c r="AD698" s="476"/>
      <c r="AE698" s="476"/>
      <c r="AF698" s="476"/>
      <c r="AG698" s="476"/>
      <c r="AH698" s="476"/>
      <c r="AI698" s="476"/>
      <c r="AJ698" s="458">
        <f t="shared" si="607"/>
        <v>0</v>
      </c>
      <c r="AK698" s="476"/>
      <c r="AL698" s="476"/>
      <c r="AM698" s="499">
        <f t="shared" si="608"/>
        <v>0</v>
      </c>
      <c r="AN698" s="470"/>
      <c r="AO698" s="470"/>
      <c r="AP698" s="470"/>
      <c r="AQ698" s="72">
        <f t="shared" si="609"/>
        <v>0</v>
      </c>
    </row>
    <row r="699" s="448" customFormat="1" ht="14" customHeight="1" spans="1:43">
      <c r="A699" s="500"/>
      <c r="B699" s="470"/>
      <c r="C699" s="206" t="s">
        <v>749</v>
      </c>
      <c r="D699" s="474"/>
      <c r="E699" s="475">
        <f t="shared" si="604"/>
        <v>516.91</v>
      </c>
      <c r="F699" s="476"/>
      <c r="G699" s="476"/>
      <c r="H699" s="476"/>
      <c r="I699" s="476"/>
      <c r="J699" s="476"/>
      <c r="K699" s="476"/>
      <c r="L699" s="476"/>
      <c r="M699" s="476"/>
      <c r="N699" s="476"/>
      <c r="O699" s="476"/>
      <c r="P699" s="476"/>
      <c r="Q699" s="476"/>
      <c r="R699" s="458">
        <f t="shared" si="605"/>
        <v>0</v>
      </c>
      <c r="S699" s="476"/>
      <c r="T699" s="476"/>
      <c r="U699" s="458">
        <f t="shared" si="606"/>
        <v>0</v>
      </c>
      <c r="V699" s="476"/>
      <c r="W699" s="476"/>
      <c r="X699" s="476"/>
      <c r="Y699" s="476">
        <v>322.05</v>
      </c>
      <c r="Z699" s="476"/>
      <c r="AA699" s="476"/>
      <c r="AB699" s="476"/>
      <c r="AC699" s="476"/>
      <c r="AD699" s="476"/>
      <c r="AE699" s="476"/>
      <c r="AF699" s="476">
        <v>194.86</v>
      </c>
      <c r="AG699" s="476"/>
      <c r="AH699" s="476"/>
      <c r="AI699" s="476"/>
      <c r="AJ699" s="458">
        <f t="shared" si="607"/>
        <v>516.91</v>
      </c>
      <c r="AK699" s="476"/>
      <c r="AL699" s="476"/>
      <c r="AM699" s="499">
        <f t="shared" si="608"/>
        <v>516.91</v>
      </c>
      <c r="AN699" s="470"/>
      <c r="AO699" s="470"/>
      <c r="AP699" s="470"/>
      <c r="AQ699" s="72">
        <f t="shared" si="609"/>
        <v>516.91</v>
      </c>
    </row>
    <row r="700" s="448" customFormat="1" ht="14" customHeight="1" spans="1:43">
      <c r="A700" s="500"/>
      <c r="B700" s="470"/>
      <c r="C700" s="206" t="s">
        <v>750</v>
      </c>
      <c r="D700" s="474">
        <f t="shared" ref="D700:AQ700" si="610">SUM(D701:D707)</f>
        <v>0</v>
      </c>
      <c r="E700" s="474">
        <f t="shared" si="610"/>
        <v>11742.83</v>
      </c>
      <c r="F700" s="474">
        <f t="shared" si="610"/>
        <v>0</v>
      </c>
      <c r="G700" s="474">
        <f t="shared" si="610"/>
        <v>0</v>
      </c>
      <c r="H700" s="474">
        <f t="shared" si="610"/>
        <v>0</v>
      </c>
      <c r="I700" s="474">
        <f t="shared" si="610"/>
        <v>0</v>
      </c>
      <c r="J700" s="474">
        <f t="shared" si="610"/>
        <v>0</v>
      </c>
      <c r="K700" s="474">
        <f t="shared" si="610"/>
        <v>0</v>
      </c>
      <c r="L700" s="474">
        <f t="shared" si="610"/>
        <v>0</v>
      </c>
      <c r="M700" s="474">
        <f t="shared" si="610"/>
        <v>0</v>
      </c>
      <c r="N700" s="474">
        <f t="shared" si="610"/>
        <v>0</v>
      </c>
      <c r="O700" s="474">
        <f t="shared" si="610"/>
        <v>0</v>
      </c>
      <c r="P700" s="474">
        <f t="shared" si="610"/>
        <v>0</v>
      </c>
      <c r="Q700" s="474">
        <f t="shared" si="610"/>
        <v>0</v>
      </c>
      <c r="R700" s="474">
        <f t="shared" si="610"/>
        <v>0</v>
      </c>
      <c r="S700" s="474">
        <f t="shared" si="610"/>
        <v>0</v>
      </c>
      <c r="T700" s="474">
        <f t="shared" si="610"/>
        <v>0</v>
      </c>
      <c r="U700" s="474">
        <f t="shared" si="610"/>
        <v>0</v>
      </c>
      <c r="V700" s="474">
        <f t="shared" si="610"/>
        <v>0</v>
      </c>
      <c r="W700" s="474">
        <f t="shared" si="610"/>
        <v>0</v>
      </c>
      <c r="X700" s="474">
        <f t="shared" si="610"/>
        <v>2010.66</v>
      </c>
      <c r="Y700" s="474">
        <f t="shared" si="610"/>
        <v>7.2</v>
      </c>
      <c r="Z700" s="474">
        <f t="shared" si="610"/>
        <v>0</v>
      </c>
      <c r="AA700" s="474">
        <f t="shared" si="610"/>
        <v>0</v>
      </c>
      <c r="AB700" s="474">
        <f t="shared" si="610"/>
        <v>0</v>
      </c>
      <c r="AC700" s="474">
        <f t="shared" si="610"/>
        <v>0</v>
      </c>
      <c r="AD700" s="474">
        <f t="shared" si="610"/>
        <v>0</v>
      </c>
      <c r="AE700" s="474">
        <f t="shared" si="610"/>
        <v>52.43</v>
      </c>
      <c r="AF700" s="474">
        <f t="shared" si="610"/>
        <v>4272.54</v>
      </c>
      <c r="AG700" s="474">
        <f t="shared" si="610"/>
        <v>0</v>
      </c>
      <c r="AH700" s="474">
        <f t="shared" si="610"/>
        <v>0</v>
      </c>
      <c r="AI700" s="474">
        <f t="shared" si="610"/>
        <v>5400</v>
      </c>
      <c r="AJ700" s="474">
        <f t="shared" si="610"/>
        <v>11742.83</v>
      </c>
      <c r="AK700" s="474">
        <f t="shared" si="610"/>
        <v>0</v>
      </c>
      <c r="AL700" s="474">
        <f t="shared" si="610"/>
        <v>0</v>
      </c>
      <c r="AM700" s="498">
        <f t="shared" si="610"/>
        <v>11742.83</v>
      </c>
      <c r="AN700" s="474">
        <f t="shared" si="610"/>
        <v>408</v>
      </c>
      <c r="AO700" s="474">
        <f t="shared" si="610"/>
        <v>5015</v>
      </c>
      <c r="AP700" s="474">
        <f t="shared" si="610"/>
        <v>497</v>
      </c>
      <c r="AQ700" s="474">
        <f t="shared" si="610"/>
        <v>17662.83</v>
      </c>
    </row>
    <row r="701" s="448" customFormat="1" ht="14" customHeight="1" spans="1:43">
      <c r="A701" s="500"/>
      <c r="B701" s="470"/>
      <c r="C701" s="206" t="s">
        <v>751</v>
      </c>
      <c r="D701" s="474"/>
      <c r="E701" s="475">
        <f t="shared" ref="E701:E707" si="611">R701+U701+V701+AJ701+AL701</f>
        <v>4362.16</v>
      </c>
      <c r="F701" s="476"/>
      <c r="G701" s="476"/>
      <c r="H701" s="476"/>
      <c r="I701" s="476"/>
      <c r="J701" s="476"/>
      <c r="K701" s="476"/>
      <c r="L701" s="476"/>
      <c r="M701" s="476"/>
      <c r="N701" s="476"/>
      <c r="O701" s="476"/>
      <c r="P701" s="476"/>
      <c r="Q701" s="476"/>
      <c r="R701" s="458">
        <f t="shared" ref="R701:R707" si="612">SUM(F701:Q701)</f>
        <v>0</v>
      </c>
      <c r="S701" s="476"/>
      <c r="T701" s="476"/>
      <c r="U701" s="458">
        <f t="shared" ref="U701:U707" si="613">SUM(S701:T701)</f>
        <v>0</v>
      </c>
      <c r="V701" s="476"/>
      <c r="W701" s="476"/>
      <c r="X701" s="476"/>
      <c r="Y701" s="476"/>
      <c r="Z701" s="476"/>
      <c r="AA701" s="476"/>
      <c r="AB701" s="476"/>
      <c r="AC701" s="476"/>
      <c r="AD701" s="476"/>
      <c r="AE701" s="476"/>
      <c r="AF701" s="476">
        <v>3962.16</v>
      </c>
      <c r="AG701" s="476"/>
      <c r="AH701" s="476"/>
      <c r="AI701" s="476">
        <v>400</v>
      </c>
      <c r="AJ701" s="458">
        <f t="shared" ref="AJ701:AJ707" si="614">SUM(W701:AI701)</f>
        <v>4362.16</v>
      </c>
      <c r="AK701" s="476"/>
      <c r="AL701" s="476"/>
      <c r="AM701" s="499">
        <f t="shared" ref="AM701:AM707" si="615">R701+U701+V701+AJ701+AL701</f>
        <v>4362.16</v>
      </c>
      <c r="AN701" s="470">
        <v>-42</v>
      </c>
      <c r="AO701" s="470">
        <v>5015</v>
      </c>
      <c r="AP701" s="470">
        <v>490</v>
      </c>
      <c r="AQ701" s="72">
        <f t="shared" ref="AQ701:AQ707" si="616">AM701+AN701+AO701+AP701</f>
        <v>9825.16</v>
      </c>
    </row>
    <row r="702" s="448" customFormat="1" ht="14" customHeight="1" spans="1:43">
      <c r="A702" s="500"/>
      <c r="B702" s="470"/>
      <c r="C702" s="206" t="s">
        <v>752</v>
      </c>
      <c r="D702" s="474"/>
      <c r="E702" s="475">
        <f t="shared" si="611"/>
        <v>915.38</v>
      </c>
      <c r="F702" s="476"/>
      <c r="G702" s="476"/>
      <c r="H702" s="476"/>
      <c r="I702" s="476"/>
      <c r="J702" s="476"/>
      <c r="K702" s="476"/>
      <c r="L702" s="476"/>
      <c r="M702" s="476"/>
      <c r="N702" s="476"/>
      <c r="O702" s="476"/>
      <c r="P702" s="476"/>
      <c r="Q702" s="476"/>
      <c r="R702" s="458">
        <f t="shared" si="612"/>
        <v>0</v>
      </c>
      <c r="S702" s="476"/>
      <c r="T702" s="476"/>
      <c r="U702" s="458">
        <f t="shared" si="613"/>
        <v>0</v>
      </c>
      <c r="V702" s="476"/>
      <c r="W702" s="476"/>
      <c r="X702" s="476">
        <v>605</v>
      </c>
      <c r="Y702" s="476"/>
      <c r="Z702" s="476"/>
      <c r="AA702" s="476"/>
      <c r="AB702" s="476"/>
      <c r="AC702" s="476"/>
      <c r="AD702" s="476"/>
      <c r="AE702" s="476"/>
      <c r="AF702" s="476">
        <v>310.38</v>
      </c>
      <c r="AG702" s="476"/>
      <c r="AH702" s="476"/>
      <c r="AI702" s="476"/>
      <c r="AJ702" s="458">
        <f t="shared" si="614"/>
        <v>915.38</v>
      </c>
      <c r="AK702" s="476"/>
      <c r="AL702" s="476"/>
      <c r="AM702" s="499">
        <f t="shared" si="615"/>
        <v>915.38</v>
      </c>
      <c r="AN702" s="470"/>
      <c r="AO702" s="470"/>
      <c r="AP702" s="470"/>
      <c r="AQ702" s="72">
        <f t="shared" si="616"/>
        <v>915.38</v>
      </c>
    </row>
    <row r="703" s="448" customFormat="1" ht="14" customHeight="1" spans="1:43">
      <c r="A703" s="500"/>
      <c r="B703" s="470"/>
      <c r="C703" s="206" t="s">
        <v>753</v>
      </c>
      <c r="D703" s="474"/>
      <c r="E703" s="475">
        <f t="shared" si="611"/>
        <v>0</v>
      </c>
      <c r="F703" s="476"/>
      <c r="G703" s="476"/>
      <c r="H703" s="476"/>
      <c r="I703" s="476"/>
      <c r="J703" s="476"/>
      <c r="K703" s="476"/>
      <c r="L703" s="476"/>
      <c r="M703" s="476"/>
      <c r="N703" s="476"/>
      <c r="O703" s="476"/>
      <c r="P703" s="476"/>
      <c r="Q703" s="476"/>
      <c r="R703" s="458">
        <f t="shared" si="612"/>
        <v>0</v>
      </c>
      <c r="S703" s="476"/>
      <c r="T703" s="476"/>
      <c r="U703" s="458">
        <f t="shared" si="613"/>
        <v>0</v>
      </c>
      <c r="V703" s="476"/>
      <c r="W703" s="476"/>
      <c r="X703" s="476"/>
      <c r="Y703" s="476"/>
      <c r="Z703" s="476"/>
      <c r="AA703" s="476"/>
      <c r="AB703" s="476"/>
      <c r="AC703" s="476"/>
      <c r="AD703" s="476"/>
      <c r="AE703" s="476"/>
      <c r="AF703" s="476"/>
      <c r="AG703" s="476"/>
      <c r="AH703" s="476"/>
      <c r="AI703" s="476"/>
      <c r="AJ703" s="458">
        <f t="shared" si="614"/>
        <v>0</v>
      </c>
      <c r="AK703" s="476"/>
      <c r="AL703" s="476"/>
      <c r="AM703" s="499">
        <f t="shared" si="615"/>
        <v>0</v>
      </c>
      <c r="AN703" s="470"/>
      <c r="AO703" s="470"/>
      <c r="AP703" s="470"/>
      <c r="AQ703" s="72">
        <f t="shared" si="616"/>
        <v>0</v>
      </c>
    </row>
    <row r="704" s="448" customFormat="1" ht="14" customHeight="1" spans="1:43">
      <c r="A704" s="500"/>
      <c r="B704" s="470"/>
      <c r="C704" s="206" t="s">
        <v>754</v>
      </c>
      <c r="D704" s="474"/>
      <c r="E704" s="475">
        <f t="shared" si="611"/>
        <v>1405.66</v>
      </c>
      <c r="F704" s="476"/>
      <c r="G704" s="476"/>
      <c r="H704" s="476"/>
      <c r="I704" s="476"/>
      <c r="J704" s="476"/>
      <c r="K704" s="476"/>
      <c r="L704" s="476"/>
      <c r="M704" s="476"/>
      <c r="N704" s="476"/>
      <c r="O704" s="476"/>
      <c r="P704" s="476"/>
      <c r="Q704" s="476"/>
      <c r="R704" s="458">
        <f t="shared" si="612"/>
        <v>0</v>
      </c>
      <c r="S704" s="476"/>
      <c r="T704" s="476"/>
      <c r="U704" s="458">
        <f t="shared" si="613"/>
        <v>0</v>
      </c>
      <c r="V704" s="476"/>
      <c r="W704" s="476"/>
      <c r="X704" s="476">
        <v>1405.66</v>
      </c>
      <c r="Y704" s="476"/>
      <c r="Z704" s="476"/>
      <c r="AA704" s="476"/>
      <c r="AB704" s="476"/>
      <c r="AC704" s="476"/>
      <c r="AD704" s="476"/>
      <c r="AE704" s="476"/>
      <c r="AF704" s="476"/>
      <c r="AG704" s="476"/>
      <c r="AH704" s="476"/>
      <c r="AI704" s="476"/>
      <c r="AJ704" s="458">
        <f t="shared" si="614"/>
        <v>1405.66</v>
      </c>
      <c r="AK704" s="476"/>
      <c r="AL704" s="476"/>
      <c r="AM704" s="499">
        <f t="shared" si="615"/>
        <v>1405.66</v>
      </c>
      <c r="AN704" s="470"/>
      <c r="AO704" s="470"/>
      <c r="AP704" s="470"/>
      <c r="AQ704" s="72">
        <f t="shared" si="616"/>
        <v>1405.66</v>
      </c>
    </row>
    <row r="705" s="448" customFormat="1" ht="14" customHeight="1" spans="1:43">
      <c r="A705" s="500"/>
      <c r="B705" s="470"/>
      <c r="C705" s="206" t="s">
        <v>755</v>
      </c>
      <c r="D705" s="474"/>
      <c r="E705" s="475">
        <f t="shared" si="611"/>
        <v>0</v>
      </c>
      <c r="F705" s="476"/>
      <c r="G705" s="476"/>
      <c r="H705" s="476"/>
      <c r="I705" s="476"/>
      <c r="J705" s="476"/>
      <c r="K705" s="476"/>
      <c r="L705" s="476"/>
      <c r="M705" s="476"/>
      <c r="N705" s="476"/>
      <c r="O705" s="476"/>
      <c r="P705" s="476"/>
      <c r="Q705" s="476"/>
      <c r="R705" s="458">
        <f t="shared" si="612"/>
        <v>0</v>
      </c>
      <c r="S705" s="476"/>
      <c r="T705" s="476"/>
      <c r="U705" s="458">
        <f t="shared" si="613"/>
        <v>0</v>
      </c>
      <c r="V705" s="476"/>
      <c r="W705" s="476"/>
      <c r="X705" s="476"/>
      <c r="Y705" s="476"/>
      <c r="Z705" s="476"/>
      <c r="AA705" s="476"/>
      <c r="AB705" s="476"/>
      <c r="AC705" s="476"/>
      <c r="AD705" s="476"/>
      <c r="AE705" s="476"/>
      <c r="AF705" s="476"/>
      <c r="AG705" s="476"/>
      <c r="AH705" s="476"/>
      <c r="AI705" s="476"/>
      <c r="AJ705" s="458">
        <f t="shared" si="614"/>
        <v>0</v>
      </c>
      <c r="AK705" s="476"/>
      <c r="AL705" s="476"/>
      <c r="AM705" s="499">
        <f t="shared" si="615"/>
        <v>0</v>
      </c>
      <c r="AN705" s="470"/>
      <c r="AO705" s="470"/>
      <c r="AP705" s="470"/>
      <c r="AQ705" s="72">
        <f t="shared" si="616"/>
        <v>0</v>
      </c>
    </row>
    <row r="706" s="448" customFormat="1" ht="14" customHeight="1" spans="1:43">
      <c r="A706" s="500"/>
      <c r="B706" s="470"/>
      <c r="C706" s="206" t="s">
        <v>756</v>
      </c>
      <c r="D706" s="474"/>
      <c r="E706" s="475">
        <f t="shared" si="611"/>
        <v>0</v>
      </c>
      <c r="F706" s="476"/>
      <c r="G706" s="476"/>
      <c r="H706" s="476"/>
      <c r="I706" s="476"/>
      <c r="J706" s="476"/>
      <c r="K706" s="476"/>
      <c r="L706" s="476"/>
      <c r="M706" s="476"/>
      <c r="N706" s="476"/>
      <c r="O706" s="476"/>
      <c r="P706" s="476"/>
      <c r="Q706" s="476"/>
      <c r="R706" s="458">
        <f t="shared" si="612"/>
        <v>0</v>
      </c>
      <c r="S706" s="476"/>
      <c r="T706" s="476"/>
      <c r="U706" s="458">
        <f t="shared" si="613"/>
        <v>0</v>
      </c>
      <c r="V706" s="476"/>
      <c r="W706" s="476"/>
      <c r="X706" s="476"/>
      <c r="Y706" s="476"/>
      <c r="Z706" s="476"/>
      <c r="AA706" s="476"/>
      <c r="AB706" s="476"/>
      <c r="AC706" s="476"/>
      <c r="AD706" s="476"/>
      <c r="AE706" s="476"/>
      <c r="AF706" s="476"/>
      <c r="AG706" s="476"/>
      <c r="AH706" s="476"/>
      <c r="AI706" s="476"/>
      <c r="AJ706" s="458">
        <f t="shared" si="614"/>
        <v>0</v>
      </c>
      <c r="AK706" s="476"/>
      <c r="AL706" s="476"/>
      <c r="AM706" s="499">
        <f t="shared" si="615"/>
        <v>0</v>
      </c>
      <c r="AN706" s="470"/>
      <c r="AO706" s="470"/>
      <c r="AP706" s="470"/>
      <c r="AQ706" s="72">
        <f t="shared" si="616"/>
        <v>0</v>
      </c>
    </row>
    <row r="707" s="448" customFormat="1" ht="14" customHeight="1" spans="1:43">
      <c r="A707" s="500"/>
      <c r="B707" s="470"/>
      <c r="C707" s="206" t="s">
        <v>757</v>
      </c>
      <c r="D707" s="474"/>
      <c r="E707" s="475">
        <f t="shared" si="611"/>
        <v>5059.63</v>
      </c>
      <c r="F707" s="476"/>
      <c r="G707" s="476"/>
      <c r="H707" s="476"/>
      <c r="I707" s="476"/>
      <c r="J707" s="476"/>
      <c r="K707" s="476"/>
      <c r="L707" s="476"/>
      <c r="M707" s="476"/>
      <c r="N707" s="476"/>
      <c r="O707" s="476"/>
      <c r="P707" s="476"/>
      <c r="Q707" s="476"/>
      <c r="R707" s="458">
        <f t="shared" si="612"/>
        <v>0</v>
      </c>
      <c r="S707" s="476"/>
      <c r="T707" s="476"/>
      <c r="U707" s="458">
        <f t="shared" si="613"/>
        <v>0</v>
      </c>
      <c r="V707" s="476"/>
      <c r="W707" s="476"/>
      <c r="X707" s="476"/>
      <c r="Y707" s="476">
        <v>7.2</v>
      </c>
      <c r="Z707" s="476"/>
      <c r="AA707" s="476"/>
      <c r="AB707" s="476"/>
      <c r="AC707" s="476"/>
      <c r="AD707" s="476"/>
      <c r="AE707" s="476">
        <v>52.43</v>
      </c>
      <c r="AF707" s="476"/>
      <c r="AG707" s="476"/>
      <c r="AH707" s="476"/>
      <c r="AI707" s="476">
        <v>5000</v>
      </c>
      <c r="AJ707" s="458">
        <f t="shared" si="614"/>
        <v>5059.63</v>
      </c>
      <c r="AK707" s="476"/>
      <c r="AL707" s="476"/>
      <c r="AM707" s="499">
        <f t="shared" si="615"/>
        <v>5059.63</v>
      </c>
      <c r="AN707" s="470">
        <v>450</v>
      </c>
      <c r="AO707" s="470"/>
      <c r="AP707" s="470">
        <v>7</v>
      </c>
      <c r="AQ707" s="72">
        <f t="shared" si="616"/>
        <v>5516.63</v>
      </c>
    </row>
    <row r="708" s="448" customFormat="1" ht="14" customHeight="1" spans="1:43">
      <c r="A708" s="500"/>
      <c r="B708" s="470"/>
      <c r="C708" s="206" t="s">
        <v>758</v>
      </c>
      <c r="D708" s="474">
        <f t="shared" ref="D708:AQ708" si="617">SUM(D709:D713)</f>
        <v>0</v>
      </c>
      <c r="E708" s="474">
        <f t="shared" si="617"/>
        <v>24.6</v>
      </c>
      <c r="F708" s="474">
        <f t="shared" si="617"/>
        <v>0</v>
      </c>
      <c r="G708" s="474">
        <f t="shared" si="617"/>
        <v>0</v>
      </c>
      <c r="H708" s="474">
        <f t="shared" si="617"/>
        <v>0</v>
      </c>
      <c r="I708" s="474">
        <f t="shared" si="617"/>
        <v>0</v>
      </c>
      <c r="J708" s="474">
        <f t="shared" si="617"/>
        <v>0</v>
      </c>
      <c r="K708" s="474">
        <f t="shared" si="617"/>
        <v>0</v>
      </c>
      <c r="L708" s="474">
        <f t="shared" si="617"/>
        <v>0</v>
      </c>
      <c r="M708" s="474">
        <f t="shared" si="617"/>
        <v>0</v>
      </c>
      <c r="N708" s="474">
        <f t="shared" si="617"/>
        <v>0</v>
      </c>
      <c r="O708" s="474">
        <f t="shared" si="617"/>
        <v>0</v>
      </c>
      <c r="P708" s="474">
        <f t="shared" si="617"/>
        <v>0</v>
      </c>
      <c r="Q708" s="474">
        <f t="shared" si="617"/>
        <v>0</v>
      </c>
      <c r="R708" s="474">
        <f t="shared" si="617"/>
        <v>0</v>
      </c>
      <c r="S708" s="474">
        <f t="shared" si="617"/>
        <v>0</v>
      </c>
      <c r="T708" s="474">
        <f t="shared" si="617"/>
        <v>0</v>
      </c>
      <c r="U708" s="474">
        <f t="shared" si="617"/>
        <v>0</v>
      </c>
      <c r="V708" s="474">
        <f t="shared" si="617"/>
        <v>0</v>
      </c>
      <c r="W708" s="474">
        <f t="shared" si="617"/>
        <v>0</v>
      </c>
      <c r="X708" s="474">
        <f t="shared" si="617"/>
        <v>0</v>
      </c>
      <c r="Y708" s="474">
        <f t="shared" si="617"/>
        <v>24.6</v>
      </c>
      <c r="Z708" s="474">
        <f t="shared" si="617"/>
        <v>0</v>
      </c>
      <c r="AA708" s="474">
        <f t="shared" si="617"/>
        <v>0</v>
      </c>
      <c r="AB708" s="474">
        <f t="shared" si="617"/>
        <v>0</v>
      </c>
      <c r="AC708" s="474">
        <f t="shared" si="617"/>
        <v>0</v>
      </c>
      <c r="AD708" s="474">
        <f t="shared" si="617"/>
        <v>0</v>
      </c>
      <c r="AE708" s="474">
        <f t="shared" si="617"/>
        <v>0</v>
      </c>
      <c r="AF708" s="474">
        <f t="shared" si="617"/>
        <v>0</v>
      </c>
      <c r="AG708" s="474">
        <f t="shared" si="617"/>
        <v>0</v>
      </c>
      <c r="AH708" s="474">
        <f t="shared" si="617"/>
        <v>0</v>
      </c>
      <c r="AI708" s="474">
        <f t="shared" si="617"/>
        <v>0</v>
      </c>
      <c r="AJ708" s="474">
        <f t="shared" si="617"/>
        <v>24.6</v>
      </c>
      <c r="AK708" s="474">
        <f t="shared" si="617"/>
        <v>0</v>
      </c>
      <c r="AL708" s="474">
        <f t="shared" si="617"/>
        <v>0</v>
      </c>
      <c r="AM708" s="498">
        <f t="shared" si="617"/>
        <v>24.6</v>
      </c>
      <c r="AN708" s="474">
        <f t="shared" si="617"/>
        <v>0</v>
      </c>
      <c r="AO708" s="474">
        <f t="shared" si="617"/>
        <v>2109</v>
      </c>
      <c r="AP708" s="474">
        <f t="shared" si="617"/>
        <v>0</v>
      </c>
      <c r="AQ708" s="474">
        <f t="shared" si="617"/>
        <v>2133.6</v>
      </c>
    </row>
    <row r="709" s="448" customFormat="1" ht="14" customHeight="1" spans="1:43">
      <c r="A709" s="500"/>
      <c r="B709" s="470"/>
      <c r="C709" s="206" t="s">
        <v>759</v>
      </c>
      <c r="D709" s="474"/>
      <c r="E709" s="475">
        <f t="shared" ref="E709:E713" si="618">R709+U709+V709+AJ709+AL709</f>
        <v>24.6</v>
      </c>
      <c r="F709" s="476"/>
      <c r="G709" s="476"/>
      <c r="H709" s="476"/>
      <c r="I709" s="476"/>
      <c r="J709" s="476"/>
      <c r="K709" s="476"/>
      <c r="L709" s="476"/>
      <c r="M709" s="476"/>
      <c r="N709" s="476"/>
      <c r="O709" s="476"/>
      <c r="P709" s="476"/>
      <c r="Q709" s="476"/>
      <c r="R709" s="458">
        <f t="shared" ref="R709:R713" si="619">SUM(F709:Q709)</f>
        <v>0</v>
      </c>
      <c r="S709" s="476"/>
      <c r="T709" s="476"/>
      <c r="U709" s="458">
        <f t="shared" ref="U709:U713" si="620">SUM(S709:T709)</f>
        <v>0</v>
      </c>
      <c r="V709" s="476"/>
      <c r="W709" s="476"/>
      <c r="X709" s="476"/>
      <c r="Y709" s="476">
        <v>24.6</v>
      </c>
      <c r="Z709" s="476"/>
      <c r="AA709" s="476"/>
      <c r="AB709" s="476"/>
      <c r="AC709" s="476"/>
      <c r="AD709" s="476"/>
      <c r="AE709" s="476"/>
      <c r="AF709" s="476"/>
      <c r="AG709" s="476"/>
      <c r="AH709" s="476"/>
      <c r="AI709" s="476"/>
      <c r="AJ709" s="458">
        <f t="shared" ref="AJ709:AJ713" si="621">SUM(W709:AI709)</f>
        <v>24.6</v>
      </c>
      <c r="AK709" s="476"/>
      <c r="AL709" s="476"/>
      <c r="AM709" s="499">
        <f t="shared" ref="AM709:AM713" si="622">R709+U709+V709+AJ709+AL709</f>
        <v>24.6</v>
      </c>
      <c r="AN709" s="470"/>
      <c r="AO709" s="470"/>
      <c r="AP709" s="470"/>
      <c r="AQ709" s="72">
        <f t="shared" ref="AQ709:AQ713" si="623">AM709+AN709+AO709+AP709</f>
        <v>24.6</v>
      </c>
    </row>
    <row r="710" s="448" customFormat="1" ht="14" customHeight="1" spans="1:43">
      <c r="A710" s="500"/>
      <c r="B710" s="470"/>
      <c r="C710" s="206" t="s">
        <v>760</v>
      </c>
      <c r="D710" s="474"/>
      <c r="E710" s="475">
        <f t="shared" si="618"/>
        <v>0</v>
      </c>
      <c r="F710" s="476"/>
      <c r="G710" s="476"/>
      <c r="H710" s="476"/>
      <c r="I710" s="476"/>
      <c r="J710" s="476"/>
      <c r="K710" s="476"/>
      <c r="L710" s="476"/>
      <c r="M710" s="476"/>
      <c r="N710" s="476"/>
      <c r="O710" s="476"/>
      <c r="P710" s="476"/>
      <c r="Q710" s="476"/>
      <c r="R710" s="458">
        <f t="shared" si="619"/>
        <v>0</v>
      </c>
      <c r="S710" s="476"/>
      <c r="T710" s="476"/>
      <c r="U710" s="458">
        <f t="shared" si="620"/>
        <v>0</v>
      </c>
      <c r="V710" s="476"/>
      <c r="W710" s="476"/>
      <c r="X710" s="476"/>
      <c r="Y710" s="476"/>
      <c r="Z710" s="476"/>
      <c r="AA710" s="476"/>
      <c r="AB710" s="476"/>
      <c r="AC710" s="476"/>
      <c r="AD710" s="476"/>
      <c r="AE710" s="476"/>
      <c r="AF710" s="476"/>
      <c r="AG710" s="476"/>
      <c r="AH710" s="476"/>
      <c r="AI710" s="476"/>
      <c r="AJ710" s="458">
        <f t="shared" si="621"/>
        <v>0</v>
      </c>
      <c r="AK710" s="476"/>
      <c r="AL710" s="476"/>
      <c r="AM710" s="499">
        <f t="shared" si="622"/>
        <v>0</v>
      </c>
      <c r="AN710" s="470"/>
      <c r="AO710" s="470">
        <v>2109</v>
      </c>
      <c r="AP710" s="470"/>
      <c r="AQ710" s="72">
        <f t="shared" si="623"/>
        <v>2109</v>
      </c>
    </row>
    <row r="711" s="448" customFormat="1" ht="14" customHeight="1" spans="1:43">
      <c r="A711" s="500"/>
      <c r="B711" s="470"/>
      <c r="C711" s="206" t="s">
        <v>761</v>
      </c>
      <c r="D711" s="474"/>
      <c r="E711" s="475">
        <f t="shared" si="618"/>
        <v>0</v>
      </c>
      <c r="F711" s="476"/>
      <c r="G711" s="476"/>
      <c r="H711" s="476"/>
      <c r="I711" s="476"/>
      <c r="J711" s="476"/>
      <c r="K711" s="476"/>
      <c r="L711" s="476"/>
      <c r="M711" s="476"/>
      <c r="N711" s="476"/>
      <c r="O711" s="476"/>
      <c r="P711" s="476"/>
      <c r="Q711" s="476"/>
      <c r="R711" s="458">
        <f t="shared" si="619"/>
        <v>0</v>
      </c>
      <c r="S711" s="476"/>
      <c r="T711" s="476"/>
      <c r="U711" s="458">
        <f t="shared" si="620"/>
        <v>0</v>
      </c>
      <c r="V711" s="476"/>
      <c r="W711" s="476"/>
      <c r="X711" s="476"/>
      <c r="Y711" s="476"/>
      <c r="Z711" s="476"/>
      <c r="AA711" s="476"/>
      <c r="AB711" s="476"/>
      <c r="AC711" s="476"/>
      <c r="AD711" s="476"/>
      <c r="AE711" s="476"/>
      <c r="AF711" s="476"/>
      <c r="AG711" s="476"/>
      <c r="AH711" s="476"/>
      <c r="AI711" s="476"/>
      <c r="AJ711" s="458">
        <f t="shared" si="621"/>
        <v>0</v>
      </c>
      <c r="AK711" s="476"/>
      <c r="AL711" s="476"/>
      <c r="AM711" s="499">
        <f t="shared" si="622"/>
        <v>0</v>
      </c>
      <c r="AN711" s="470"/>
      <c r="AO711" s="470"/>
      <c r="AP711" s="470"/>
      <c r="AQ711" s="72">
        <f t="shared" si="623"/>
        <v>0</v>
      </c>
    </row>
    <row r="712" s="448" customFormat="1" ht="14" customHeight="1" spans="1:43">
      <c r="A712" s="500"/>
      <c r="B712" s="470"/>
      <c r="C712" s="206" t="s">
        <v>762</v>
      </c>
      <c r="D712" s="474"/>
      <c r="E712" s="475">
        <f t="shared" si="618"/>
        <v>0</v>
      </c>
      <c r="F712" s="476"/>
      <c r="G712" s="476"/>
      <c r="H712" s="476"/>
      <c r="I712" s="476"/>
      <c r="J712" s="476"/>
      <c r="K712" s="476"/>
      <c r="L712" s="476"/>
      <c r="M712" s="476"/>
      <c r="N712" s="476"/>
      <c r="O712" s="476"/>
      <c r="P712" s="476"/>
      <c r="Q712" s="476"/>
      <c r="R712" s="458">
        <f t="shared" si="619"/>
        <v>0</v>
      </c>
      <c r="S712" s="476"/>
      <c r="T712" s="476"/>
      <c r="U712" s="458">
        <f t="shared" si="620"/>
        <v>0</v>
      </c>
      <c r="V712" s="476"/>
      <c r="W712" s="476"/>
      <c r="X712" s="476"/>
      <c r="Y712" s="476"/>
      <c r="Z712" s="476"/>
      <c r="AA712" s="476"/>
      <c r="AB712" s="476"/>
      <c r="AC712" s="476"/>
      <c r="AD712" s="476"/>
      <c r="AE712" s="476"/>
      <c r="AF712" s="476"/>
      <c r="AG712" s="476"/>
      <c r="AH712" s="476"/>
      <c r="AI712" s="476"/>
      <c r="AJ712" s="458">
        <f t="shared" si="621"/>
        <v>0</v>
      </c>
      <c r="AK712" s="476"/>
      <c r="AL712" s="476"/>
      <c r="AM712" s="499">
        <f t="shared" si="622"/>
        <v>0</v>
      </c>
      <c r="AN712" s="470"/>
      <c r="AO712" s="470"/>
      <c r="AP712" s="470"/>
      <c r="AQ712" s="72">
        <f t="shared" si="623"/>
        <v>0</v>
      </c>
    </row>
    <row r="713" s="448" customFormat="1" ht="14" customHeight="1" spans="1:43">
      <c r="A713" s="500"/>
      <c r="B713" s="470"/>
      <c r="C713" s="206" t="s">
        <v>763</v>
      </c>
      <c r="D713" s="474"/>
      <c r="E713" s="475">
        <f t="shared" si="618"/>
        <v>0</v>
      </c>
      <c r="F713" s="476"/>
      <c r="G713" s="476"/>
      <c r="H713" s="476"/>
      <c r="I713" s="476"/>
      <c r="J713" s="476"/>
      <c r="K713" s="476"/>
      <c r="L713" s="476"/>
      <c r="M713" s="476"/>
      <c r="N713" s="476"/>
      <c r="O713" s="476"/>
      <c r="P713" s="476"/>
      <c r="Q713" s="476"/>
      <c r="R713" s="458">
        <f t="shared" si="619"/>
        <v>0</v>
      </c>
      <c r="S713" s="476"/>
      <c r="T713" s="476"/>
      <c r="U713" s="458">
        <f t="shared" si="620"/>
        <v>0</v>
      </c>
      <c r="V713" s="476"/>
      <c r="W713" s="476"/>
      <c r="X713" s="476"/>
      <c r="Y713" s="476"/>
      <c r="Z713" s="476"/>
      <c r="AA713" s="476"/>
      <c r="AB713" s="476"/>
      <c r="AC713" s="476"/>
      <c r="AD713" s="476"/>
      <c r="AE713" s="476"/>
      <c r="AF713" s="476"/>
      <c r="AG713" s="476"/>
      <c r="AH713" s="476"/>
      <c r="AI713" s="476"/>
      <c r="AJ713" s="458">
        <f t="shared" si="621"/>
        <v>0</v>
      </c>
      <c r="AK713" s="476"/>
      <c r="AL713" s="476"/>
      <c r="AM713" s="499">
        <f t="shared" si="622"/>
        <v>0</v>
      </c>
      <c r="AN713" s="470"/>
      <c r="AO713" s="470"/>
      <c r="AP713" s="470"/>
      <c r="AQ713" s="72">
        <f t="shared" si="623"/>
        <v>0</v>
      </c>
    </row>
    <row r="714" s="448" customFormat="1" ht="14" customHeight="1" spans="1:43">
      <c r="A714" s="500"/>
      <c r="B714" s="470"/>
      <c r="C714" s="206" t="s">
        <v>764</v>
      </c>
      <c r="D714" s="474">
        <f t="shared" ref="D714:AQ714" si="624">SUM(D715:D720)</f>
        <v>0</v>
      </c>
      <c r="E714" s="474">
        <f t="shared" si="624"/>
        <v>0</v>
      </c>
      <c r="F714" s="474">
        <f t="shared" si="624"/>
        <v>0</v>
      </c>
      <c r="G714" s="474">
        <f t="shared" si="624"/>
        <v>0</v>
      </c>
      <c r="H714" s="474">
        <f t="shared" si="624"/>
        <v>0</v>
      </c>
      <c r="I714" s="474">
        <f t="shared" si="624"/>
        <v>0</v>
      </c>
      <c r="J714" s="474">
        <f t="shared" si="624"/>
        <v>0</v>
      </c>
      <c r="K714" s="474">
        <f t="shared" si="624"/>
        <v>0</v>
      </c>
      <c r="L714" s="474">
        <f t="shared" si="624"/>
        <v>0</v>
      </c>
      <c r="M714" s="474">
        <f t="shared" si="624"/>
        <v>0</v>
      </c>
      <c r="N714" s="474">
        <f t="shared" si="624"/>
        <v>0</v>
      </c>
      <c r="O714" s="474">
        <f t="shared" si="624"/>
        <v>0</v>
      </c>
      <c r="P714" s="474">
        <f t="shared" si="624"/>
        <v>0</v>
      </c>
      <c r="Q714" s="474">
        <f t="shared" si="624"/>
        <v>0</v>
      </c>
      <c r="R714" s="474">
        <f t="shared" si="624"/>
        <v>0</v>
      </c>
      <c r="S714" s="474">
        <f t="shared" si="624"/>
        <v>0</v>
      </c>
      <c r="T714" s="474">
        <f t="shared" si="624"/>
        <v>0</v>
      </c>
      <c r="U714" s="474">
        <f t="shared" si="624"/>
        <v>0</v>
      </c>
      <c r="V714" s="474">
        <f t="shared" si="624"/>
        <v>0</v>
      </c>
      <c r="W714" s="474">
        <f t="shared" si="624"/>
        <v>0</v>
      </c>
      <c r="X714" s="474">
        <f t="shared" si="624"/>
        <v>0</v>
      </c>
      <c r="Y714" s="474">
        <f t="shared" si="624"/>
        <v>0</v>
      </c>
      <c r="Z714" s="474">
        <f t="shared" si="624"/>
        <v>0</v>
      </c>
      <c r="AA714" s="474">
        <f t="shared" si="624"/>
        <v>0</v>
      </c>
      <c r="AB714" s="474">
        <f t="shared" si="624"/>
        <v>0</v>
      </c>
      <c r="AC714" s="474">
        <f t="shared" si="624"/>
        <v>0</v>
      </c>
      <c r="AD714" s="474">
        <f t="shared" si="624"/>
        <v>0</v>
      </c>
      <c r="AE714" s="474">
        <f t="shared" si="624"/>
        <v>0</v>
      </c>
      <c r="AF714" s="474">
        <f t="shared" si="624"/>
        <v>0</v>
      </c>
      <c r="AG714" s="474">
        <f t="shared" si="624"/>
        <v>0</v>
      </c>
      <c r="AH714" s="474">
        <f t="shared" si="624"/>
        <v>0</v>
      </c>
      <c r="AI714" s="474">
        <f t="shared" si="624"/>
        <v>0</v>
      </c>
      <c r="AJ714" s="474">
        <f t="shared" si="624"/>
        <v>0</v>
      </c>
      <c r="AK714" s="474">
        <f t="shared" si="624"/>
        <v>0</v>
      </c>
      <c r="AL714" s="474">
        <f t="shared" si="624"/>
        <v>0</v>
      </c>
      <c r="AM714" s="498">
        <f t="shared" si="624"/>
        <v>0</v>
      </c>
      <c r="AN714" s="474">
        <f t="shared" si="624"/>
        <v>1231</v>
      </c>
      <c r="AO714" s="474">
        <f t="shared" si="624"/>
        <v>26</v>
      </c>
      <c r="AP714" s="474">
        <f t="shared" si="624"/>
        <v>523</v>
      </c>
      <c r="AQ714" s="474">
        <f t="shared" si="624"/>
        <v>1780</v>
      </c>
    </row>
    <row r="715" s="448" customFormat="1" ht="14" customHeight="1" spans="1:43">
      <c r="A715" s="500"/>
      <c r="B715" s="470"/>
      <c r="C715" s="206" t="s">
        <v>765</v>
      </c>
      <c r="D715" s="474"/>
      <c r="E715" s="475">
        <f t="shared" ref="E715:E720" si="625">R715+U715+V715+AJ715+AL715</f>
        <v>0</v>
      </c>
      <c r="F715" s="476"/>
      <c r="G715" s="476"/>
      <c r="H715" s="476"/>
      <c r="I715" s="476"/>
      <c r="J715" s="476"/>
      <c r="K715" s="476"/>
      <c r="L715" s="476"/>
      <c r="M715" s="476"/>
      <c r="N715" s="476"/>
      <c r="O715" s="476"/>
      <c r="P715" s="476"/>
      <c r="Q715" s="476"/>
      <c r="R715" s="458">
        <f t="shared" ref="R715:R720" si="626">SUM(F715:Q715)</f>
        <v>0</v>
      </c>
      <c r="S715" s="476"/>
      <c r="T715" s="476"/>
      <c r="U715" s="458">
        <f t="shared" ref="U715:U720" si="627">SUM(S715:T715)</f>
        <v>0</v>
      </c>
      <c r="V715" s="476"/>
      <c r="W715" s="476"/>
      <c r="X715" s="476"/>
      <c r="Y715" s="476"/>
      <c r="Z715" s="476"/>
      <c r="AA715" s="476"/>
      <c r="AB715" s="476"/>
      <c r="AC715" s="476"/>
      <c r="AD715" s="476"/>
      <c r="AE715" s="476"/>
      <c r="AF715" s="476"/>
      <c r="AG715" s="476"/>
      <c r="AH715" s="476"/>
      <c r="AI715" s="476"/>
      <c r="AJ715" s="458">
        <f t="shared" ref="AJ715:AJ720" si="628">SUM(W715:AI715)</f>
        <v>0</v>
      </c>
      <c r="AK715" s="476"/>
      <c r="AL715" s="476"/>
      <c r="AM715" s="499">
        <f t="shared" ref="AM715:AM720" si="629">R715+U715+V715+AJ715+AL715</f>
        <v>0</v>
      </c>
      <c r="AN715" s="470">
        <v>1068</v>
      </c>
      <c r="AO715" s="470"/>
      <c r="AP715" s="470">
        <v>368</v>
      </c>
      <c r="AQ715" s="72">
        <f t="shared" ref="AQ715:AQ720" si="630">AM715+AN715+AO715+AP715</f>
        <v>1436</v>
      </c>
    </row>
    <row r="716" s="448" customFormat="1" ht="14" customHeight="1" spans="1:43">
      <c r="A716" s="500"/>
      <c r="B716" s="470"/>
      <c r="C716" s="206" t="s">
        <v>766</v>
      </c>
      <c r="D716" s="474"/>
      <c r="E716" s="475">
        <f t="shared" si="625"/>
        <v>0</v>
      </c>
      <c r="F716" s="476"/>
      <c r="G716" s="476"/>
      <c r="H716" s="476"/>
      <c r="I716" s="476"/>
      <c r="J716" s="476"/>
      <c r="K716" s="476"/>
      <c r="L716" s="476"/>
      <c r="M716" s="476"/>
      <c r="N716" s="476"/>
      <c r="O716" s="476"/>
      <c r="P716" s="476"/>
      <c r="Q716" s="476"/>
      <c r="R716" s="458">
        <f t="shared" si="626"/>
        <v>0</v>
      </c>
      <c r="S716" s="476"/>
      <c r="T716" s="476"/>
      <c r="U716" s="458">
        <f t="shared" si="627"/>
        <v>0</v>
      </c>
      <c r="V716" s="476"/>
      <c r="W716" s="476"/>
      <c r="X716" s="476"/>
      <c r="Y716" s="476"/>
      <c r="Z716" s="476"/>
      <c r="AA716" s="476"/>
      <c r="AB716" s="476"/>
      <c r="AC716" s="476"/>
      <c r="AD716" s="476"/>
      <c r="AE716" s="476"/>
      <c r="AF716" s="476"/>
      <c r="AG716" s="476"/>
      <c r="AH716" s="476"/>
      <c r="AI716" s="476"/>
      <c r="AJ716" s="458">
        <f t="shared" si="628"/>
        <v>0</v>
      </c>
      <c r="AK716" s="476"/>
      <c r="AL716" s="476"/>
      <c r="AM716" s="499">
        <f t="shared" si="629"/>
        <v>0</v>
      </c>
      <c r="AN716" s="470"/>
      <c r="AO716" s="470"/>
      <c r="AP716" s="470"/>
      <c r="AQ716" s="72">
        <f t="shared" si="630"/>
        <v>0</v>
      </c>
    </row>
    <row r="717" s="448" customFormat="1" ht="14" customHeight="1" spans="1:43">
      <c r="A717" s="500"/>
      <c r="B717" s="470"/>
      <c r="C717" s="206" t="s">
        <v>767</v>
      </c>
      <c r="D717" s="474"/>
      <c r="E717" s="475">
        <f t="shared" si="625"/>
        <v>0</v>
      </c>
      <c r="F717" s="476"/>
      <c r="G717" s="476"/>
      <c r="H717" s="476"/>
      <c r="I717" s="476"/>
      <c r="J717" s="476"/>
      <c r="K717" s="476"/>
      <c r="L717" s="476"/>
      <c r="M717" s="476"/>
      <c r="N717" s="476"/>
      <c r="O717" s="476"/>
      <c r="P717" s="476"/>
      <c r="Q717" s="476"/>
      <c r="R717" s="458">
        <f t="shared" si="626"/>
        <v>0</v>
      </c>
      <c r="S717" s="476"/>
      <c r="T717" s="476"/>
      <c r="U717" s="458">
        <f t="shared" si="627"/>
        <v>0</v>
      </c>
      <c r="V717" s="476"/>
      <c r="W717" s="476"/>
      <c r="X717" s="476"/>
      <c r="Y717" s="476"/>
      <c r="Z717" s="476"/>
      <c r="AA717" s="476"/>
      <c r="AB717" s="476"/>
      <c r="AC717" s="476"/>
      <c r="AD717" s="476"/>
      <c r="AE717" s="476"/>
      <c r="AF717" s="476"/>
      <c r="AG717" s="476"/>
      <c r="AH717" s="476"/>
      <c r="AI717" s="476"/>
      <c r="AJ717" s="458">
        <f t="shared" si="628"/>
        <v>0</v>
      </c>
      <c r="AK717" s="476"/>
      <c r="AL717" s="476"/>
      <c r="AM717" s="499">
        <f t="shared" si="629"/>
        <v>0</v>
      </c>
      <c r="AN717" s="470"/>
      <c r="AO717" s="470"/>
      <c r="AP717" s="470"/>
      <c r="AQ717" s="72">
        <f t="shared" si="630"/>
        <v>0</v>
      </c>
    </row>
    <row r="718" s="448" customFormat="1" ht="14" customHeight="1" spans="1:43">
      <c r="A718" s="500"/>
      <c r="B718" s="470"/>
      <c r="C718" s="206" t="s">
        <v>768</v>
      </c>
      <c r="D718" s="474"/>
      <c r="E718" s="475">
        <f t="shared" si="625"/>
        <v>0</v>
      </c>
      <c r="F718" s="476"/>
      <c r="G718" s="476"/>
      <c r="H718" s="476"/>
      <c r="I718" s="476"/>
      <c r="J718" s="476"/>
      <c r="K718" s="476"/>
      <c r="L718" s="476"/>
      <c r="M718" s="476"/>
      <c r="N718" s="476"/>
      <c r="O718" s="476"/>
      <c r="P718" s="476"/>
      <c r="Q718" s="476"/>
      <c r="R718" s="458">
        <f t="shared" si="626"/>
        <v>0</v>
      </c>
      <c r="S718" s="476"/>
      <c r="T718" s="476"/>
      <c r="U718" s="458">
        <f t="shared" si="627"/>
        <v>0</v>
      </c>
      <c r="V718" s="476"/>
      <c r="W718" s="476"/>
      <c r="X718" s="476"/>
      <c r="Y718" s="476"/>
      <c r="Z718" s="476"/>
      <c r="AA718" s="476"/>
      <c r="AB718" s="476"/>
      <c r="AC718" s="476"/>
      <c r="AD718" s="476"/>
      <c r="AE718" s="476"/>
      <c r="AF718" s="476"/>
      <c r="AG718" s="476"/>
      <c r="AH718" s="476"/>
      <c r="AI718" s="476"/>
      <c r="AJ718" s="458">
        <f t="shared" si="628"/>
        <v>0</v>
      </c>
      <c r="AK718" s="476"/>
      <c r="AL718" s="476"/>
      <c r="AM718" s="499">
        <f t="shared" si="629"/>
        <v>0</v>
      </c>
      <c r="AN718" s="470"/>
      <c r="AO718" s="470"/>
      <c r="AP718" s="470"/>
      <c r="AQ718" s="72">
        <f t="shared" si="630"/>
        <v>0</v>
      </c>
    </row>
    <row r="719" s="448" customFormat="1" ht="14" customHeight="1" spans="1:43">
      <c r="A719" s="500"/>
      <c r="B719" s="470"/>
      <c r="C719" s="206" t="s">
        <v>769</v>
      </c>
      <c r="D719" s="474"/>
      <c r="E719" s="475">
        <f t="shared" si="625"/>
        <v>0</v>
      </c>
      <c r="F719" s="476"/>
      <c r="G719" s="476"/>
      <c r="H719" s="476"/>
      <c r="I719" s="476"/>
      <c r="J719" s="476"/>
      <c r="K719" s="476"/>
      <c r="L719" s="476"/>
      <c r="M719" s="476"/>
      <c r="N719" s="476"/>
      <c r="O719" s="476"/>
      <c r="P719" s="476"/>
      <c r="Q719" s="476"/>
      <c r="R719" s="458">
        <f t="shared" si="626"/>
        <v>0</v>
      </c>
      <c r="S719" s="476"/>
      <c r="T719" s="476"/>
      <c r="U719" s="458">
        <f t="shared" si="627"/>
        <v>0</v>
      </c>
      <c r="V719" s="476"/>
      <c r="W719" s="476"/>
      <c r="X719" s="476"/>
      <c r="Y719" s="476"/>
      <c r="Z719" s="476"/>
      <c r="AA719" s="476"/>
      <c r="AB719" s="476"/>
      <c r="AC719" s="476"/>
      <c r="AD719" s="476"/>
      <c r="AE719" s="476"/>
      <c r="AF719" s="476"/>
      <c r="AG719" s="476"/>
      <c r="AH719" s="476"/>
      <c r="AI719" s="476"/>
      <c r="AJ719" s="458">
        <f t="shared" si="628"/>
        <v>0</v>
      </c>
      <c r="AK719" s="476"/>
      <c r="AL719" s="476"/>
      <c r="AM719" s="499">
        <f t="shared" si="629"/>
        <v>0</v>
      </c>
      <c r="AN719" s="470">
        <v>163</v>
      </c>
      <c r="AO719" s="470">
        <v>26</v>
      </c>
      <c r="AP719" s="470">
        <v>155</v>
      </c>
      <c r="AQ719" s="72">
        <f t="shared" si="630"/>
        <v>344</v>
      </c>
    </row>
    <row r="720" s="448" customFormat="1" ht="14" customHeight="1" spans="1:43">
      <c r="A720" s="500"/>
      <c r="B720" s="470"/>
      <c r="C720" s="206" t="s">
        <v>770</v>
      </c>
      <c r="D720" s="474"/>
      <c r="E720" s="475">
        <f t="shared" si="625"/>
        <v>0</v>
      </c>
      <c r="F720" s="476"/>
      <c r="G720" s="476"/>
      <c r="H720" s="476"/>
      <c r="I720" s="476"/>
      <c r="J720" s="476"/>
      <c r="K720" s="476"/>
      <c r="L720" s="476"/>
      <c r="M720" s="476"/>
      <c r="N720" s="476"/>
      <c r="O720" s="476"/>
      <c r="P720" s="476"/>
      <c r="Q720" s="476"/>
      <c r="R720" s="458">
        <f t="shared" si="626"/>
        <v>0</v>
      </c>
      <c r="S720" s="476"/>
      <c r="T720" s="476"/>
      <c r="U720" s="458">
        <f t="shared" si="627"/>
        <v>0</v>
      </c>
      <c r="V720" s="476"/>
      <c r="W720" s="476"/>
      <c r="X720" s="476"/>
      <c r="Y720" s="476"/>
      <c r="Z720" s="476"/>
      <c r="AA720" s="476"/>
      <c r="AB720" s="476"/>
      <c r="AC720" s="476"/>
      <c r="AD720" s="476"/>
      <c r="AE720" s="476"/>
      <c r="AF720" s="476"/>
      <c r="AG720" s="476"/>
      <c r="AH720" s="476"/>
      <c r="AI720" s="476"/>
      <c r="AJ720" s="458">
        <f t="shared" si="628"/>
        <v>0</v>
      </c>
      <c r="AK720" s="476"/>
      <c r="AL720" s="476"/>
      <c r="AM720" s="499">
        <f t="shared" si="629"/>
        <v>0</v>
      </c>
      <c r="AN720" s="470"/>
      <c r="AO720" s="470"/>
      <c r="AP720" s="470"/>
      <c r="AQ720" s="72">
        <f t="shared" si="630"/>
        <v>0</v>
      </c>
    </row>
    <row r="721" s="448" customFormat="1" ht="14" customHeight="1" spans="1:43">
      <c r="A721" s="500"/>
      <c r="B721" s="470"/>
      <c r="C721" s="206" t="s">
        <v>771</v>
      </c>
      <c r="D721" s="474">
        <f t="shared" ref="D721:AQ721" si="631">SUM(D722:D726)</f>
        <v>0</v>
      </c>
      <c r="E721" s="474">
        <f t="shared" si="631"/>
        <v>0</v>
      </c>
      <c r="F721" s="474">
        <f t="shared" si="631"/>
        <v>0</v>
      </c>
      <c r="G721" s="474">
        <f t="shared" si="631"/>
        <v>0</v>
      </c>
      <c r="H721" s="474">
        <f t="shared" si="631"/>
        <v>0</v>
      </c>
      <c r="I721" s="474">
        <f t="shared" si="631"/>
        <v>0</v>
      </c>
      <c r="J721" s="474">
        <f t="shared" si="631"/>
        <v>0</v>
      </c>
      <c r="K721" s="474">
        <f t="shared" si="631"/>
        <v>0</v>
      </c>
      <c r="L721" s="474">
        <f t="shared" si="631"/>
        <v>0</v>
      </c>
      <c r="M721" s="474">
        <f t="shared" si="631"/>
        <v>0</v>
      </c>
      <c r="N721" s="474">
        <f t="shared" si="631"/>
        <v>0</v>
      </c>
      <c r="O721" s="474">
        <f t="shared" si="631"/>
        <v>0</v>
      </c>
      <c r="P721" s="474">
        <f t="shared" si="631"/>
        <v>0</v>
      </c>
      <c r="Q721" s="474">
        <f t="shared" si="631"/>
        <v>0</v>
      </c>
      <c r="R721" s="474">
        <f t="shared" si="631"/>
        <v>0</v>
      </c>
      <c r="S721" s="474">
        <f t="shared" si="631"/>
        <v>0</v>
      </c>
      <c r="T721" s="474">
        <f t="shared" si="631"/>
        <v>0</v>
      </c>
      <c r="U721" s="474">
        <f t="shared" si="631"/>
        <v>0</v>
      </c>
      <c r="V721" s="474">
        <f t="shared" si="631"/>
        <v>0</v>
      </c>
      <c r="W721" s="474">
        <f t="shared" si="631"/>
        <v>0</v>
      </c>
      <c r="X721" s="474">
        <f t="shared" si="631"/>
        <v>0</v>
      </c>
      <c r="Y721" s="474">
        <f t="shared" si="631"/>
        <v>0</v>
      </c>
      <c r="Z721" s="474">
        <f t="shared" si="631"/>
        <v>0</v>
      </c>
      <c r="AA721" s="474">
        <f t="shared" si="631"/>
        <v>0</v>
      </c>
      <c r="AB721" s="474">
        <f t="shared" si="631"/>
        <v>0</v>
      </c>
      <c r="AC721" s="474">
        <f t="shared" si="631"/>
        <v>0</v>
      </c>
      <c r="AD721" s="474">
        <f t="shared" si="631"/>
        <v>0</v>
      </c>
      <c r="AE721" s="474">
        <f t="shared" si="631"/>
        <v>0</v>
      </c>
      <c r="AF721" s="474">
        <f t="shared" si="631"/>
        <v>0</v>
      </c>
      <c r="AG721" s="474">
        <f t="shared" si="631"/>
        <v>0</v>
      </c>
      <c r="AH721" s="474">
        <f t="shared" si="631"/>
        <v>0</v>
      </c>
      <c r="AI721" s="474">
        <f t="shared" si="631"/>
        <v>0</v>
      </c>
      <c r="AJ721" s="474">
        <f t="shared" si="631"/>
        <v>0</v>
      </c>
      <c r="AK721" s="474">
        <f t="shared" si="631"/>
        <v>0</v>
      </c>
      <c r="AL721" s="474">
        <f t="shared" si="631"/>
        <v>0</v>
      </c>
      <c r="AM721" s="498">
        <f t="shared" si="631"/>
        <v>0</v>
      </c>
      <c r="AN721" s="474">
        <f t="shared" si="631"/>
        <v>72</v>
      </c>
      <c r="AO721" s="474">
        <f t="shared" si="631"/>
        <v>0</v>
      </c>
      <c r="AP721" s="474">
        <f t="shared" si="631"/>
        <v>0</v>
      </c>
      <c r="AQ721" s="474">
        <f t="shared" si="631"/>
        <v>72</v>
      </c>
    </row>
    <row r="722" s="448" customFormat="1" ht="14" customHeight="1" spans="1:43">
      <c r="A722" s="500"/>
      <c r="B722" s="470"/>
      <c r="C722" s="206" t="s">
        <v>772</v>
      </c>
      <c r="D722" s="474"/>
      <c r="E722" s="475">
        <f t="shared" ref="E722:E726" si="632">R722+U722+V722+AJ722+AL722</f>
        <v>0</v>
      </c>
      <c r="F722" s="476"/>
      <c r="G722" s="476"/>
      <c r="H722" s="476"/>
      <c r="I722" s="476"/>
      <c r="J722" s="476"/>
      <c r="K722" s="476"/>
      <c r="L722" s="476"/>
      <c r="M722" s="476"/>
      <c r="N722" s="476"/>
      <c r="O722" s="476"/>
      <c r="P722" s="476"/>
      <c r="Q722" s="476"/>
      <c r="R722" s="458">
        <f t="shared" ref="R722:R726" si="633">SUM(F722:Q722)</f>
        <v>0</v>
      </c>
      <c r="S722" s="476"/>
      <c r="T722" s="476"/>
      <c r="U722" s="458">
        <f t="shared" ref="U722:U726" si="634">SUM(S722:T722)</f>
        <v>0</v>
      </c>
      <c r="V722" s="476"/>
      <c r="W722" s="476"/>
      <c r="X722" s="476"/>
      <c r="Y722" s="476"/>
      <c r="Z722" s="476"/>
      <c r="AA722" s="476"/>
      <c r="AB722" s="476"/>
      <c r="AC722" s="476"/>
      <c r="AD722" s="476"/>
      <c r="AE722" s="476"/>
      <c r="AF722" s="476"/>
      <c r="AG722" s="476"/>
      <c r="AH722" s="476"/>
      <c r="AI722" s="476"/>
      <c r="AJ722" s="458">
        <f t="shared" ref="AJ722:AJ726" si="635">SUM(W722:AI722)</f>
        <v>0</v>
      </c>
      <c r="AK722" s="476"/>
      <c r="AL722" s="476"/>
      <c r="AM722" s="499">
        <f t="shared" ref="AM722:AM726" si="636">R722+U722+V722+AJ722+AL722</f>
        <v>0</v>
      </c>
      <c r="AN722" s="470">
        <v>72</v>
      </c>
      <c r="AO722" s="470"/>
      <c r="AP722" s="470"/>
      <c r="AQ722" s="72">
        <f t="shared" ref="AQ722:AQ726" si="637">AM722+AN722+AO722+AP722</f>
        <v>72</v>
      </c>
    </row>
    <row r="723" s="448" customFormat="1" ht="14" customHeight="1" spans="1:43">
      <c r="A723" s="500"/>
      <c r="B723" s="470"/>
      <c r="C723" s="206" t="s">
        <v>773</v>
      </c>
      <c r="D723" s="474"/>
      <c r="E723" s="475">
        <f t="shared" si="632"/>
        <v>0</v>
      </c>
      <c r="F723" s="476"/>
      <c r="G723" s="476"/>
      <c r="H723" s="476"/>
      <c r="I723" s="476"/>
      <c r="J723" s="476"/>
      <c r="K723" s="476"/>
      <c r="L723" s="476"/>
      <c r="M723" s="476"/>
      <c r="N723" s="476"/>
      <c r="O723" s="476"/>
      <c r="P723" s="476"/>
      <c r="Q723" s="476"/>
      <c r="R723" s="458">
        <f t="shared" si="633"/>
        <v>0</v>
      </c>
      <c r="S723" s="476"/>
      <c r="T723" s="476"/>
      <c r="U723" s="458">
        <f t="shared" si="634"/>
        <v>0</v>
      </c>
      <c r="V723" s="476"/>
      <c r="W723" s="476"/>
      <c r="X723" s="476"/>
      <c r="Y723" s="476"/>
      <c r="Z723" s="476"/>
      <c r="AA723" s="476"/>
      <c r="AB723" s="476"/>
      <c r="AC723" s="476"/>
      <c r="AD723" s="476"/>
      <c r="AE723" s="476"/>
      <c r="AF723" s="476"/>
      <c r="AG723" s="476"/>
      <c r="AH723" s="476"/>
      <c r="AI723" s="476"/>
      <c r="AJ723" s="458">
        <f t="shared" si="635"/>
        <v>0</v>
      </c>
      <c r="AK723" s="476"/>
      <c r="AL723" s="476"/>
      <c r="AM723" s="499">
        <f t="shared" si="636"/>
        <v>0</v>
      </c>
      <c r="AN723" s="470"/>
      <c r="AO723" s="470"/>
      <c r="AP723" s="470"/>
      <c r="AQ723" s="72">
        <f t="shared" si="637"/>
        <v>0</v>
      </c>
    </row>
    <row r="724" s="448" customFormat="1" ht="14" customHeight="1" spans="1:43">
      <c r="A724" s="500"/>
      <c r="B724" s="470"/>
      <c r="C724" s="206" t="s">
        <v>774</v>
      </c>
      <c r="D724" s="474"/>
      <c r="E724" s="475">
        <f t="shared" si="632"/>
        <v>0</v>
      </c>
      <c r="F724" s="516"/>
      <c r="G724" s="516"/>
      <c r="H724" s="516"/>
      <c r="I724" s="516"/>
      <c r="J724" s="516"/>
      <c r="K724" s="516"/>
      <c r="L724" s="516"/>
      <c r="M724" s="516"/>
      <c r="N724" s="516"/>
      <c r="O724" s="516"/>
      <c r="P724" s="516"/>
      <c r="Q724" s="516"/>
      <c r="R724" s="458">
        <f t="shared" si="633"/>
        <v>0</v>
      </c>
      <c r="S724" s="476"/>
      <c r="T724" s="476"/>
      <c r="U724" s="458">
        <f t="shared" si="634"/>
        <v>0</v>
      </c>
      <c r="V724" s="476"/>
      <c r="W724" s="476"/>
      <c r="X724" s="476"/>
      <c r="Y724" s="476"/>
      <c r="Z724" s="476"/>
      <c r="AA724" s="476"/>
      <c r="AB724" s="476"/>
      <c r="AC724" s="476"/>
      <c r="AD724" s="476"/>
      <c r="AE724" s="476"/>
      <c r="AF724" s="476"/>
      <c r="AG724" s="476"/>
      <c r="AH724" s="476"/>
      <c r="AI724" s="476"/>
      <c r="AJ724" s="458">
        <f t="shared" si="635"/>
        <v>0</v>
      </c>
      <c r="AK724" s="476"/>
      <c r="AL724" s="476"/>
      <c r="AM724" s="499">
        <f t="shared" si="636"/>
        <v>0</v>
      </c>
      <c r="AN724" s="470"/>
      <c r="AO724" s="470"/>
      <c r="AP724" s="470"/>
      <c r="AQ724" s="72">
        <f t="shared" si="637"/>
        <v>0</v>
      </c>
    </row>
    <row r="725" s="448" customFormat="1" ht="14" customHeight="1" spans="1:43">
      <c r="A725" s="500"/>
      <c r="B725" s="470"/>
      <c r="C725" s="206" t="s">
        <v>775</v>
      </c>
      <c r="D725" s="474"/>
      <c r="E725" s="475">
        <f t="shared" si="632"/>
        <v>0</v>
      </c>
      <c r="F725" s="476"/>
      <c r="G725" s="476"/>
      <c r="H725" s="476"/>
      <c r="I725" s="476"/>
      <c r="J725" s="476"/>
      <c r="K725" s="476"/>
      <c r="L725" s="476"/>
      <c r="M725" s="476"/>
      <c r="N725" s="476"/>
      <c r="O725" s="476"/>
      <c r="P725" s="476"/>
      <c r="Q725" s="476"/>
      <c r="R725" s="458">
        <f t="shared" si="633"/>
        <v>0</v>
      </c>
      <c r="S725" s="476"/>
      <c r="T725" s="476"/>
      <c r="U725" s="458">
        <f t="shared" si="634"/>
        <v>0</v>
      </c>
      <c r="V725" s="476"/>
      <c r="W725" s="476"/>
      <c r="X725" s="476"/>
      <c r="Y725" s="476"/>
      <c r="Z725" s="476"/>
      <c r="AA725" s="476"/>
      <c r="AB725" s="476"/>
      <c r="AC725" s="476"/>
      <c r="AD725" s="476"/>
      <c r="AE725" s="476"/>
      <c r="AF725" s="476"/>
      <c r="AG725" s="476"/>
      <c r="AH725" s="476"/>
      <c r="AI725" s="476"/>
      <c r="AJ725" s="458">
        <f t="shared" si="635"/>
        <v>0</v>
      </c>
      <c r="AK725" s="476"/>
      <c r="AL725" s="476"/>
      <c r="AM725" s="499">
        <f t="shared" si="636"/>
        <v>0</v>
      </c>
      <c r="AN725" s="470"/>
      <c r="AO725" s="470"/>
      <c r="AP725" s="470"/>
      <c r="AQ725" s="72">
        <f t="shared" si="637"/>
        <v>0</v>
      </c>
    </row>
    <row r="726" s="448" customFormat="1" ht="14" customHeight="1" spans="1:43">
      <c r="A726" s="500"/>
      <c r="B726" s="470"/>
      <c r="C726" s="206" t="s">
        <v>776</v>
      </c>
      <c r="D726" s="474"/>
      <c r="E726" s="475">
        <f t="shared" si="632"/>
        <v>0</v>
      </c>
      <c r="F726" s="476"/>
      <c r="G726" s="476"/>
      <c r="H726" s="476"/>
      <c r="I726" s="476"/>
      <c r="J726" s="476"/>
      <c r="K726" s="476"/>
      <c r="L726" s="476"/>
      <c r="M726" s="476"/>
      <c r="N726" s="476"/>
      <c r="O726" s="476"/>
      <c r="P726" s="476"/>
      <c r="Q726" s="476"/>
      <c r="R726" s="458">
        <f t="shared" si="633"/>
        <v>0</v>
      </c>
      <c r="S726" s="476"/>
      <c r="T726" s="476"/>
      <c r="U726" s="458">
        <f t="shared" si="634"/>
        <v>0</v>
      </c>
      <c r="V726" s="476"/>
      <c r="W726" s="476"/>
      <c r="X726" s="476"/>
      <c r="Y726" s="476"/>
      <c r="Z726" s="476"/>
      <c r="AA726" s="476"/>
      <c r="AB726" s="476"/>
      <c r="AC726" s="476"/>
      <c r="AD726" s="476"/>
      <c r="AE726" s="476"/>
      <c r="AF726" s="476"/>
      <c r="AG726" s="476"/>
      <c r="AH726" s="476"/>
      <c r="AI726" s="476"/>
      <c r="AJ726" s="458">
        <f t="shared" si="635"/>
        <v>0</v>
      </c>
      <c r="AK726" s="476"/>
      <c r="AL726" s="476"/>
      <c r="AM726" s="499">
        <f t="shared" si="636"/>
        <v>0</v>
      </c>
      <c r="AN726" s="470"/>
      <c r="AO726" s="470"/>
      <c r="AP726" s="470"/>
      <c r="AQ726" s="72">
        <f t="shared" si="637"/>
        <v>0</v>
      </c>
    </row>
    <row r="727" s="448" customFormat="1" ht="14" customHeight="1" spans="1:43">
      <c r="A727" s="500"/>
      <c r="B727" s="470"/>
      <c r="C727" s="206" t="s">
        <v>777</v>
      </c>
      <c r="D727" s="474">
        <f t="shared" ref="D727:AQ727" si="638">SUM(D728:D729)</f>
        <v>0</v>
      </c>
      <c r="E727" s="474">
        <f t="shared" si="638"/>
        <v>0</v>
      </c>
      <c r="F727" s="474">
        <f t="shared" si="638"/>
        <v>0</v>
      </c>
      <c r="G727" s="474">
        <f t="shared" si="638"/>
        <v>0</v>
      </c>
      <c r="H727" s="474">
        <f t="shared" si="638"/>
        <v>0</v>
      </c>
      <c r="I727" s="474">
        <f t="shared" si="638"/>
        <v>0</v>
      </c>
      <c r="J727" s="474">
        <f t="shared" si="638"/>
        <v>0</v>
      </c>
      <c r="K727" s="474">
        <f t="shared" si="638"/>
        <v>0</v>
      </c>
      <c r="L727" s="474">
        <f t="shared" si="638"/>
        <v>0</v>
      </c>
      <c r="M727" s="474">
        <f t="shared" si="638"/>
        <v>0</v>
      </c>
      <c r="N727" s="474">
        <f t="shared" si="638"/>
        <v>0</v>
      </c>
      <c r="O727" s="474">
        <f t="shared" si="638"/>
        <v>0</v>
      </c>
      <c r="P727" s="474">
        <f t="shared" si="638"/>
        <v>0</v>
      </c>
      <c r="Q727" s="474">
        <f t="shared" si="638"/>
        <v>0</v>
      </c>
      <c r="R727" s="474">
        <f t="shared" si="638"/>
        <v>0</v>
      </c>
      <c r="S727" s="474">
        <f t="shared" si="638"/>
        <v>0</v>
      </c>
      <c r="T727" s="474">
        <f t="shared" si="638"/>
        <v>0</v>
      </c>
      <c r="U727" s="474">
        <f t="shared" si="638"/>
        <v>0</v>
      </c>
      <c r="V727" s="474">
        <f t="shared" si="638"/>
        <v>0</v>
      </c>
      <c r="W727" s="474">
        <f t="shared" si="638"/>
        <v>0</v>
      </c>
      <c r="X727" s="474">
        <f t="shared" si="638"/>
        <v>0</v>
      </c>
      <c r="Y727" s="474">
        <f t="shared" si="638"/>
        <v>0</v>
      </c>
      <c r="Z727" s="474">
        <f t="shared" si="638"/>
        <v>0</v>
      </c>
      <c r="AA727" s="474">
        <f t="shared" si="638"/>
        <v>0</v>
      </c>
      <c r="AB727" s="474">
        <f t="shared" si="638"/>
        <v>0</v>
      </c>
      <c r="AC727" s="474">
        <f t="shared" si="638"/>
        <v>0</v>
      </c>
      <c r="AD727" s="474">
        <f t="shared" si="638"/>
        <v>0</v>
      </c>
      <c r="AE727" s="474">
        <f t="shared" si="638"/>
        <v>0</v>
      </c>
      <c r="AF727" s="474">
        <f t="shared" si="638"/>
        <v>0</v>
      </c>
      <c r="AG727" s="474">
        <f t="shared" si="638"/>
        <v>0</v>
      </c>
      <c r="AH727" s="474">
        <f t="shared" si="638"/>
        <v>0</v>
      </c>
      <c r="AI727" s="474">
        <f t="shared" si="638"/>
        <v>0</v>
      </c>
      <c r="AJ727" s="474">
        <f t="shared" si="638"/>
        <v>0</v>
      </c>
      <c r="AK727" s="474">
        <f t="shared" si="638"/>
        <v>0</v>
      </c>
      <c r="AL727" s="474">
        <f t="shared" si="638"/>
        <v>0</v>
      </c>
      <c r="AM727" s="498">
        <f t="shared" si="638"/>
        <v>0</v>
      </c>
      <c r="AN727" s="474">
        <f t="shared" si="638"/>
        <v>0</v>
      </c>
      <c r="AO727" s="474">
        <f t="shared" si="638"/>
        <v>0</v>
      </c>
      <c r="AP727" s="474">
        <f t="shared" si="638"/>
        <v>0</v>
      </c>
      <c r="AQ727" s="474">
        <f t="shared" si="638"/>
        <v>0</v>
      </c>
    </row>
    <row r="728" s="448" customFormat="1" ht="14" customHeight="1" spans="1:43">
      <c r="A728" s="500"/>
      <c r="B728" s="470"/>
      <c r="C728" s="206" t="s">
        <v>778</v>
      </c>
      <c r="D728" s="474"/>
      <c r="E728" s="475">
        <f t="shared" ref="E728:E732" si="639">R728+U728+V728+AJ728+AL728</f>
        <v>0</v>
      </c>
      <c r="F728" s="476"/>
      <c r="G728" s="476"/>
      <c r="H728" s="476"/>
      <c r="I728" s="476"/>
      <c r="J728" s="476"/>
      <c r="K728" s="476"/>
      <c r="L728" s="476"/>
      <c r="M728" s="476"/>
      <c r="N728" s="476"/>
      <c r="O728" s="476"/>
      <c r="P728" s="476"/>
      <c r="Q728" s="476"/>
      <c r="R728" s="458">
        <f t="shared" ref="R728:R732" si="640">SUM(F728:Q728)</f>
        <v>0</v>
      </c>
      <c r="S728" s="476"/>
      <c r="T728" s="476"/>
      <c r="U728" s="458">
        <f t="shared" ref="U728:U732" si="641">SUM(S728:T728)</f>
        <v>0</v>
      </c>
      <c r="V728" s="476"/>
      <c r="W728" s="476"/>
      <c r="X728" s="476"/>
      <c r="Y728" s="476"/>
      <c r="Z728" s="476"/>
      <c r="AA728" s="476"/>
      <c r="AB728" s="476"/>
      <c r="AC728" s="476"/>
      <c r="AD728" s="476"/>
      <c r="AE728" s="476"/>
      <c r="AF728" s="476"/>
      <c r="AG728" s="476"/>
      <c r="AH728" s="476"/>
      <c r="AI728" s="476"/>
      <c r="AJ728" s="458">
        <f t="shared" ref="AJ728:AJ732" si="642">SUM(W728:AI728)</f>
        <v>0</v>
      </c>
      <c r="AK728" s="476"/>
      <c r="AL728" s="476"/>
      <c r="AM728" s="499">
        <f t="shared" ref="AM728:AM732" si="643">R728+U728+V728+AJ728+AL728</f>
        <v>0</v>
      </c>
      <c r="AN728" s="470"/>
      <c r="AO728" s="470"/>
      <c r="AP728" s="470"/>
      <c r="AQ728" s="72">
        <f t="shared" ref="AQ728:AQ732" si="644">AM728+AN728+AO728+AP728</f>
        <v>0</v>
      </c>
    </row>
    <row r="729" s="448" customFormat="1" ht="14" customHeight="1" spans="1:43">
      <c r="A729" s="500"/>
      <c r="B729" s="470"/>
      <c r="C729" s="206" t="s">
        <v>779</v>
      </c>
      <c r="D729" s="474"/>
      <c r="E729" s="475">
        <f t="shared" si="639"/>
        <v>0</v>
      </c>
      <c r="F729" s="476"/>
      <c r="G729" s="476"/>
      <c r="H729" s="476"/>
      <c r="I729" s="476"/>
      <c r="J729" s="476"/>
      <c r="K729" s="476"/>
      <c r="L729" s="476"/>
      <c r="M729" s="476"/>
      <c r="N729" s="476"/>
      <c r="O729" s="476"/>
      <c r="P729" s="476"/>
      <c r="Q729" s="476"/>
      <c r="R729" s="458">
        <f t="shared" si="640"/>
        <v>0</v>
      </c>
      <c r="S729" s="476"/>
      <c r="T729" s="476"/>
      <c r="U729" s="458">
        <f t="shared" si="641"/>
        <v>0</v>
      </c>
      <c r="V729" s="476"/>
      <c r="W729" s="476"/>
      <c r="X729" s="476"/>
      <c r="Y729" s="476"/>
      <c r="Z729" s="476"/>
      <c r="AA729" s="476"/>
      <c r="AB729" s="476"/>
      <c r="AC729" s="476"/>
      <c r="AD729" s="476"/>
      <c r="AE729" s="476"/>
      <c r="AF729" s="476"/>
      <c r="AG729" s="476"/>
      <c r="AH729" s="476"/>
      <c r="AI729" s="476"/>
      <c r="AJ729" s="458">
        <f t="shared" si="642"/>
        <v>0</v>
      </c>
      <c r="AK729" s="476"/>
      <c r="AL729" s="476"/>
      <c r="AM729" s="499">
        <f t="shared" si="643"/>
        <v>0</v>
      </c>
      <c r="AN729" s="470"/>
      <c r="AO729" s="470"/>
      <c r="AP729" s="470"/>
      <c r="AQ729" s="72">
        <f t="shared" si="644"/>
        <v>0</v>
      </c>
    </row>
    <row r="730" s="448" customFormat="1" ht="14" customHeight="1" spans="1:43">
      <c r="A730" s="500"/>
      <c r="B730" s="470"/>
      <c r="C730" s="206" t="s">
        <v>780</v>
      </c>
      <c r="D730" s="474">
        <f t="shared" ref="D730:AQ730" si="645">SUM(D731:D732)</f>
        <v>0</v>
      </c>
      <c r="E730" s="474">
        <f t="shared" si="645"/>
        <v>0</v>
      </c>
      <c r="F730" s="474">
        <f t="shared" si="645"/>
        <v>0</v>
      </c>
      <c r="G730" s="474">
        <f t="shared" si="645"/>
        <v>0</v>
      </c>
      <c r="H730" s="474">
        <f t="shared" si="645"/>
        <v>0</v>
      </c>
      <c r="I730" s="474">
        <f t="shared" si="645"/>
        <v>0</v>
      </c>
      <c r="J730" s="474">
        <f t="shared" si="645"/>
        <v>0</v>
      </c>
      <c r="K730" s="474">
        <f t="shared" si="645"/>
        <v>0</v>
      </c>
      <c r="L730" s="474">
        <f t="shared" si="645"/>
        <v>0</v>
      </c>
      <c r="M730" s="474">
        <f t="shared" si="645"/>
        <v>0</v>
      </c>
      <c r="N730" s="474">
        <f t="shared" si="645"/>
        <v>0</v>
      </c>
      <c r="O730" s="474">
        <f t="shared" si="645"/>
        <v>0</v>
      </c>
      <c r="P730" s="474">
        <f t="shared" si="645"/>
        <v>0</v>
      </c>
      <c r="Q730" s="474">
        <f t="shared" si="645"/>
        <v>0</v>
      </c>
      <c r="R730" s="474">
        <f t="shared" si="645"/>
        <v>0</v>
      </c>
      <c r="S730" s="474">
        <f t="shared" si="645"/>
        <v>0</v>
      </c>
      <c r="T730" s="474">
        <f t="shared" si="645"/>
        <v>0</v>
      </c>
      <c r="U730" s="474">
        <f t="shared" si="645"/>
        <v>0</v>
      </c>
      <c r="V730" s="474">
        <f t="shared" si="645"/>
        <v>0</v>
      </c>
      <c r="W730" s="474">
        <f t="shared" si="645"/>
        <v>0</v>
      </c>
      <c r="X730" s="474">
        <f t="shared" si="645"/>
        <v>0</v>
      </c>
      <c r="Y730" s="474">
        <f t="shared" si="645"/>
        <v>0</v>
      </c>
      <c r="Z730" s="474">
        <f t="shared" si="645"/>
        <v>0</v>
      </c>
      <c r="AA730" s="474">
        <f t="shared" si="645"/>
        <v>0</v>
      </c>
      <c r="AB730" s="474">
        <f t="shared" si="645"/>
        <v>0</v>
      </c>
      <c r="AC730" s="474">
        <f t="shared" si="645"/>
        <v>0</v>
      </c>
      <c r="AD730" s="474">
        <f t="shared" si="645"/>
        <v>0</v>
      </c>
      <c r="AE730" s="474">
        <f t="shared" si="645"/>
        <v>0</v>
      </c>
      <c r="AF730" s="474">
        <f t="shared" si="645"/>
        <v>0</v>
      </c>
      <c r="AG730" s="474">
        <f t="shared" si="645"/>
        <v>0</v>
      </c>
      <c r="AH730" s="474">
        <f t="shared" si="645"/>
        <v>0</v>
      </c>
      <c r="AI730" s="474">
        <f t="shared" si="645"/>
        <v>0</v>
      </c>
      <c r="AJ730" s="474">
        <f t="shared" si="645"/>
        <v>0</v>
      </c>
      <c r="AK730" s="474">
        <f t="shared" si="645"/>
        <v>0</v>
      </c>
      <c r="AL730" s="474">
        <f t="shared" si="645"/>
        <v>0</v>
      </c>
      <c r="AM730" s="498">
        <f t="shared" si="645"/>
        <v>0</v>
      </c>
      <c r="AN730" s="474">
        <f t="shared" si="645"/>
        <v>0</v>
      </c>
      <c r="AO730" s="474">
        <f t="shared" si="645"/>
        <v>0</v>
      </c>
      <c r="AP730" s="474">
        <f t="shared" si="645"/>
        <v>0</v>
      </c>
      <c r="AQ730" s="474">
        <f t="shared" si="645"/>
        <v>0</v>
      </c>
    </row>
    <row r="731" s="448" customFormat="1" ht="14" customHeight="1" spans="1:43">
      <c r="A731" s="501"/>
      <c r="B731" s="470"/>
      <c r="C731" s="206" t="s">
        <v>781</v>
      </c>
      <c r="D731" s="474"/>
      <c r="E731" s="475">
        <f t="shared" si="639"/>
        <v>0</v>
      </c>
      <c r="F731" s="476"/>
      <c r="G731" s="476"/>
      <c r="H731" s="476"/>
      <c r="I731" s="476"/>
      <c r="J731" s="476"/>
      <c r="K731" s="476"/>
      <c r="L731" s="476"/>
      <c r="M731" s="476"/>
      <c r="N731" s="476"/>
      <c r="O731" s="476"/>
      <c r="P731" s="476"/>
      <c r="Q731" s="476"/>
      <c r="R731" s="458">
        <f t="shared" si="640"/>
        <v>0</v>
      </c>
      <c r="S731" s="476"/>
      <c r="T731" s="476"/>
      <c r="U731" s="458">
        <f t="shared" si="641"/>
        <v>0</v>
      </c>
      <c r="V731" s="476"/>
      <c r="W731" s="476"/>
      <c r="X731" s="476"/>
      <c r="Y731" s="476"/>
      <c r="Z731" s="476"/>
      <c r="AA731" s="476"/>
      <c r="AB731" s="476"/>
      <c r="AC731" s="476"/>
      <c r="AD731" s="476"/>
      <c r="AE731" s="476"/>
      <c r="AF731" s="476"/>
      <c r="AG731" s="476"/>
      <c r="AH731" s="476"/>
      <c r="AI731" s="476"/>
      <c r="AJ731" s="458">
        <f t="shared" si="642"/>
        <v>0</v>
      </c>
      <c r="AK731" s="476"/>
      <c r="AL731" s="476"/>
      <c r="AM731" s="499">
        <f t="shared" si="643"/>
        <v>0</v>
      </c>
      <c r="AN731" s="470"/>
      <c r="AO731" s="470"/>
      <c r="AP731" s="470"/>
      <c r="AQ731" s="72">
        <f t="shared" si="644"/>
        <v>0</v>
      </c>
    </row>
    <row r="732" s="448" customFormat="1" ht="14" customHeight="1" spans="1:43">
      <c r="A732" s="501"/>
      <c r="B732" s="470"/>
      <c r="C732" s="206" t="s">
        <v>782</v>
      </c>
      <c r="D732" s="474"/>
      <c r="E732" s="475">
        <f t="shared" si="639"/>
        <v>0</v>
      </c>
      <c r="F732" s="476"/>
      <c r="G732" s="476"/>
      <c r="H732" s="476"/>
      <c r="I732" s="476"/>
      <c r="J732" s="476"/>
      <c r="K732" s="476"/>
      <c r="L732" s="476"/>
      <c r="M732" s="476"/>
      <c r="N732" s="476"/>
      <c r="O732" s="476"/>
      <c r="P732" s="476"/>
      <c r="Q732" s="476"/>
      <c r="R732" s="458">
        <f t="shared" si="640"/>
        <v>0</v>
      </c>
      <c r="S732" s="476"/>
      <c r="T732" s="476"/>
      <c r="U732" s="458">
        <f t="shared" si="641"/>
        <v>0</v>
      </c>
      <c r="V732" s="476"/>
      <c r="W732" s="476"/>
      <c r="X732" s="476"/>
      <c r="Y732" s="476"/>
      <c r="Z732" s="476"/>
      <c r="AA732" s="476"/>
      <c r="AB732" s="476"/>
      <c r="AC732" s="476"/>
      <c r="AD732" s="476"/>
      <c r="AE732" s="476"/>
      <c r="AF732" s="476"/>
      <c r="AG732" s="476"/>
      <c r="AH732" s="476"/>
      <c r="AI732" s="476"/>
      <c r="AJ732" s="458">
        <f t="shared" si="642"/>
        <v>0</v>
      </c>
      <c r="AK732" s="476"/>
      <c r="AL732" s="476"/>
      <c r="AM732" s="499">
        <f t="shared" si="643"/>
        <v>0</v>
      </c>
      <c r="AN732" s="470"/>
      <c r="AO732" s="470"/>
      <c r="AP732" s="470"/>
      <c r="AQ732" s="72">
        <f t="shared" si="644"/>
        <v>0</v>
      </c>
    </row>
    <row r="733" s="448" customFormat="1" ht="14" customHeight="1" spans="1:43">
      <c r="A733" s="501"/>
      <c r="B733" s="470"/>
      <c r="C733" s="206" t="s">
        <v>783</v>
      </c>
      <c r="D733" s="474">
        <f t="shared" ref="D733:AQ733" si="646">SUM(D734)</f>
        <v>0</v>
      </c>
      <c r="E733" s="474">
        <f t="shared" si="646"/>
        <v>0</v>
      </c>
      <c r="F733" s="474">
        <f t="shared" si="646"/>
        <v>0</v>
      </c>
      <c r="G733" s="474">
        <f t="shared" si="646"/>
        <v>0</v>
      </c>
      <c r="H733" s="474">
        <f t="shared" si="646"/>
        <v>0</v>
      </c>
      <c r="I733" s="474">
        <f t="shared" si="646"/>
        <v>0</v>
      </c>
      <c r="J733" s="474">
        <f t="shared" si="646"/>
        <v>0</v>
      </c>
      <c r="K733" s="474">
        <f t="shared" si="646"/>
        <v>0</v>
      </c>
      <c r="L733" s="474">
        <f t="shared" si="646"/>
        <v>0</v>
      </c>
      <c r="M733" s="474">
        <f t="shared" si="646"/>
        <v>0</v>
      </c>
      <c r="N733" s="474">
        <f t="shared" si="646"/>
        <v>0</v>
      </c>
      <c r="O733" s="474">
        <f t="shared" si="646"/>
        <v>0</v>
      </c>
      <c r="P733" s="474">
        <f t="shared" si="646"/>
        <v>0</v>
      </c>
      <c r="Q733" s="474">
        <f t="shared" si="646"/>
        <v>0</v>
      </c>
      <c r="R733" s="474">
        <f t="shared" si="646"/>
        <v>0</v>
      </c>
      <c r="S733" s="474">
        <f t="shared" si="646"/>
        <v>0</v>
      </c>
      <c r="T733" s="474">
        <f t="shared" si="646"/>
        <v>0</v>
      </c>
      <c r="U733" s="474">
        <f t="shared" si="646"/>
        <v>0</v>
      </c>
      <c r="V733" s="474">
        <f t="shared" si="646"/>
        <v>0</v>
      </c>
      <c r="W733" s="474">
        <f t="shared" si="646"/>
        <v>0</v>
      </c>
      <c r="X733" s="474">
        <f t="shared" si="646"/>
        <v>0</v>
      </c>
      <c r="Y733" s="474">
        <f t="shared" si="646"/>
        <v>0</v>
      </c>
      <c r="Z733" s="474">
        <f t="shared" si="646"/>
        <v>0</v>
      </c>
      <c r="AA733" s="474">
        <f t="shared" si="646"/>
        <v>0</v>
      </c>
      <c r="AB733" s="474">
        <f t="shared" si="646"/>
        <v>0</v>
      </c>
      <c r="AC733" s="474">
        <f t="shared" si="646"/>
        <v>0</v>
      </c>
      <c r="AD733" s="474">
        <f t="shared" si="646"/>
        <v>0</v>
      </c>
      <c r="AE733" s="474">
        <f t="shared" si="646"/>
        <v>0</v>
      </c>
      <c r="AF733" s="474">
        <f t="shared" si="646"/>
        <v>0</v>
      </c>
      <c r="AG733" s="474">
        <f t="shared" si="646"/>
        <v>0</v>
      </c>
      <c r="AH733" s="474">
        <f t="shared" si="646"/>
        <v>0</v>
      </c>
      <c r="AI733" s="474">
        <f t="shared" si="646"/>
        <v>0</v>
      </c>
      <c r="AJ733" s="474">
        <f t="shared" si="646"/>
        <v>0</v>
      </c>
      <c r="AK733" s="474">
        <f t="shared" si="646"/>
        <v>0</v>
      </c>
      <c r="AL733" s="474">
        <f t="shared" si="646"/>
        <v>0</v>
      </c>
      <c r="AM733" s="498">
        <f t="shared" si="646"/>
        <v>0</v>
      </c>
      <c r="AN733" s="474">
        <f t="shared" si="646"/>
        <v>0</v>
      </c>
      <c r="AO733" s="474">
        <f t="shared" si="646"/>
        <v>0</v>
      </c>
      <c r="AP733" s="474">
        <f t="shared" si="646"/>
        <v>0</v>
      </c>
      <c r="AQ733" s="474">
        <f t="shared" si="646"/>
        <v>0</v>
      </c>
    </row>
    <row r="734" s="448" customFormat="1" ht="14" customHeight="1" spans="1:43">
      <c r="A734" s="501"/>
      <c r="B734" s="470"/>
      <c r="C734" s="206" t="s">
        <v>784</v>
      </c>
      <c r="D734" s="474"/>
      <c r="E734" s="475">
        <f t="shared" ref="E734:E742" si="647">R734+U734+V734+AJ734+AL734</f>
        <v>0</v>
      </c>
      <c r="F734" s="476"/>
      <c r="G734" s="476"/>
      <c r="H734" s="476"/>
      <c r="I734" s="476"/>
      <c r="J734" s="476"/>
      <c r="K734" s="476"/>
      <c r="L734" s="476"/>
      <c r="M734" s="476"/>
      <c r="N734" s="476"/>
      <c r="O734" s="476"/>
      <c r="P734" s="476"/>
      <c r="Q734" s="476"/>
      <c r="R734" s="458">
        <f t="shared" ref="R734:R742" si="648">SUM(F734:Q734)</f>
        <v>0</v>
      </c>
      <c r="S734" s="476"/>
      <c r="T734" s="476"/>
      <c r="U734" s="458">
        <f t="shared" ref="U734:U742" si="649">SUM(S734:T734)</f>
        <v>0</v>
      </c>
      <c r="V734" s="476"/>
      <c r="W734" s="476"/>
      <c r="X734" s="476"/>
      <c r="Y734" s="476"/>
      <c r="Z734" s="476"/>
      <c r="AA734" s="476"/>
      <c r="AB734" s="476"/>
      <c r="AC734" s="476"/>
      <c r="AD734" s="476"/>
      <c r="AE734" s="476"/>
      <c r="AF734" s="476"/>
      <c r="AG734" s="476"/>
      <c r="AH734" s="476"/>
      <c r="AI734" s="476"/>
      <c r="AJ734" s="458">
        <f t="shared" ref="AJ734:AJ742" si="650">SUM(W734:AI734)</f>
        <v>0</v>
      </c>
      <c r="AK734" s="476"/>
      <c r="AL734" s="476"/>
      <c r="AM734" s="499">
        <f t="shared" ref="AM734:AM742" si="651">R734+U734+V734+AJ734+AL734</f>
        <v>0</v>
      </c>
      <c r="AN734" s="470"/>
      <c r="AO734" s="470"/>
      <c r="AP734" s="470"/>
      <c r="AQ734" s="72">
        <f t="shared" ref="AQ734:AQ742" si="652">AM734+AN734+AO734+AP734</f>
        <v>0</v>
      </c>
    </row>
    <row r="735" s="448" customFormat="1" ht="14" customHeight="1" spans="1:43">
      <c r="A735" s="500"/>
      <c r="B735" s="470"/>
      <c r="C735" s="206" t="s">
        <v>785</v>
      </c>
      <c r="D735" s="474">
        <f t="shared" ref="D735:AQ735" si="653">SUM(D736)</f>
        <v>0</v>
      </c>
      <c r="E735" s="474">
        <f t="shared" si="653"/>
        <v>0</v>
      </c>
      <c r="F735" s="474">
        <f t="shared" si="653"/>
        <v>0</v>
      </c>
      <c r="G735" s="474">
        <f t="shared" si="653"/>
        <v>0</v>
      </c>
      <c r="H735" s="474">
        <f t="shared" si="653"/>
        <v>0</v>
      </c>
      <c r="I735" s="474">
        <f t="shared" si="653"/>
        <v>0</v>
      </c>
      <c r="J735" s="474">
        <f t="shared" si="653"/>
        <v>0</v>
      </c>
      <c r="K735" s="474">
        <f t="shared" si="653"/>
        <v>0</v>
      </c>
      <c r="L735" s="474">
        <f t="shared" si="653"/>
        <v>0</v>
      </c>
      <c r="M735" s="474">
        <f t="shared" si="653"/>
        <v>0</v>
      </c>
      <c r="N735" s="474">
        <f t="shared" si="653"/>
        <v>0</v>
      </c>
      <c r="O735" s="474">
        <f t="shared" si="653"/>
        <v>0</v>
      </c>
      <c r="P735" s="474">
        <f t="shared" si="653"/>
        <v>0</v>
      </c>
      <c r="Q735" s="474">
        <f t="shared" si="653"/>
        <v>0</v>
      </c>
      <c r="R735" s="474">
        <f t="shared" si="653"/>
        <v>0</v>
      </c>
      <c r="S735" s="474">
        <f t="shared" si="653"/>
        <v>0</v>
      </c>
      <c r="T735" s="474">
        <f t="shared" si="653"/>
        <v>0</v>
      </c>
      <c r="U735" s="474">
        <f t="shared" si="653"/>
        <v>0</v>
      </c>
      <c r="V735" s="474">
        <f t="shared" si="653"/>
        <v>0</v>
      </c>
      <c r="W735" s="474">
        <f t="shared" si="653"/>
        <v>0</v>
      </c>
      <c r="X735" s="474">
        <f t="shared" si="653"/>
        <v>0</v>
      </c>
      <c r="Y735" s="474">
        <f t="shared" si="653"/>
        <v>0</v>
      </c>
      <c r="Z735" s="474">
        <f t="shared" si="653"/>
        <v>0</v>
      </c>
      <c r="AA735" s="474">
        <f t="shared" si="653"/>
        <v>0</v>
      </c>
      <c r="AB735" s="474">
        <f t="shared" si="653"/>
        <v>0</v>
      </c>
      <c r="AC735" s="474">
        <f t="shared" si="653"/>
        <v>0</v>
      </c>
      <c r="AD735" s="474">
        <f t="shared" si="653"/>
        <v>0</v>
      </c>
      <c r="AE735" s="474">
        <f t="shared" si="653"/>
        <v>0</v>
      </c>
      <c r="AF735" s="474">
        <f t="shared" si="653"/>
        <v>0</v>
      </c>
      <c r="AG735" s="474">
        <f t="shared" si="653"/>
        <v>0</v>
      </c>
      <c r="AH735" s="474">
        <f t="shared" si="653"/>
        <v>0</v>
      </c>
      <c r="AI735" s="474">
        <f t="shared" si="653"/>
        <v>0</v>
      </c>
      <c r="AJ735" s="474">
        <f t="shared" si="653"/>
        <v>0</v>
      </c>
      <c r="AK735" s="474">
        <f t="shared" si="653"/>
        <v>0</v>
      </c>
      <c r="AL735" s="474">
        <f t="shared" si="653"/>
        <v>0</v>
      </c>
      <c r="AM735" s="498">
        <f t="shared" si="653"/>
        <v>0</v>
      </c>
      <c r="AN735" s="474">
        <f t="shared" si="653"/>
        <v>0</v>
      </c>
      <c r="AO735" s="474">
        <f t="shared" si="653"/>
        <v>0</v>
      </c>
      <c r="AP735" s="474">
        <f t="shared" si="653"/>
        <v>0</v>
      </c>
      <c r="AQ735" s="474">
        <f t="shared" si="653"/>
        <v>0</v>
      </c>
    </row>
    <row r="736" s="448" customFormat="1" ht="14" customHeight="1" spans="1:43">
      <c r="A736" s="500"/>
      <c r="B736" s="470"/>
      <c r="C736" s="206" t="s">
        <v>786</v>
      </c>
      <c r="D736" s="474"/>
      <c r="E736" s="475">
        <f t="shared" si="647"/>
        <v>0</v>
      </c>
      <c r="F736" s="476"/>
      <c r="G736" s="476"/>
      <c r="H736" s="476"/>
      <c r="I736" s="476"/>
      <c r="J736" s="476"/>
      <c r="K736" s="476"/>
      <c r="L736" s="476"/>
      <c r="M736" s="476"/>
      <c r="N736" s="476"/>
      <c r="O736" s="476"/>
      <c r="P736" s="476"/>
      <c r="Q736" s="476"/>
      <c r="R736" s="458">
        <f t="shared" si="648"/>
        <v>0</v>
      </c>
      <c r="S736" s="476"/>
      <c r="T736" s="476"/>
      <c r="U736" s="458">
        <f t="shared" si="649"/>
        <v>0</v>
      </c>
      <c r="V736" s="476"/>
      <c r="W736" s="476"/>
      <c r="X736" s="476"/>
      <c r="Y736" s="476"/>
      <c r="Z736" s="476"/>
      <c r="AA736" s="476"/>
      <c r="AB736" s="476"/>
      <c r="AC736" s="476"/>
      <c r="AD736" s="476"/>
      <c r="AE736" s="476"/>
      <c r="AF736" s="476"/>
      <c r="AG736" s="476"/>
      <c r="AH736" s="476"/>
      <c r="AI736" s="476"/>
      <c r="AJ736" s="458">
        <f t="shared" si="650"/>
        <v>0</v>
      </c>
      <c r="AK736" s="476"/>
      <c r="AL736" s="476"/>
      <c r="AM736" s="499">
        <f t="shared" si="651"/>
        <v>0</v>
      </c>
      <c r="AN736" s="470"/>
      <c r="AO736" s="470"/>
      <c r="AP736" s="470"/>
      <c r="AQ736" s="72">
        <f t="shared" si="652"/>
        <v>0</v>
      </c>
    </row>
    <row r="737" s="448" customFormat="1" ht="14" customHeight="1" spans="1:43">
      <c r="A737" s="500"/>
      <c r="B737" s="470"/>
      <c r="C737" s="206" t="s">
        <v>787</v>
      </c>
      <c r="D737" s="474">
        <f t="shared" ref="D737:AQ737" si="654">SUM(D738:D742)</f>
        <v>0</v>
      </c>
      <c r="E737" s="474">
        <f t="shared" si="654"/>
        <v>0</v>
      </c>
      <c r="F737" s="474">
        <f t="shared" si="654"/>
        <v>0</v>
      </c>
      <c r="G737" s="474">
        <f t="shared" si="654"/>
        <v>0</v>
      </c>
      <c r="H737" s="474">
        <f t="shared" si="654"/>
        <v>0</v>
      </c>
      <c r="I737" s="474">
        <f t="shared" si="654"/>
        <v>0</v>
      </c>
      <c r="J737" s="474">
        <f t="shared" si="654"/>
        <v>0</v>
      </c>
      <c r="K737" s="474">
        <f t="shared" si="654"/>
        <v>0</v>
      </c>
      <c r="L737" s="474">
        <f t="shared" si="654"/>
        <v>0</v>
      </c>
      <c r="M737" s="474">
        <f t="shared" si="654"/>
        <v>0</v>
      </c>
      <c r="N737" s="474">
        <f t="shared" si="654"/>
        <v>0</v>
      </c>
      <c r="O737" s="474">
        <f t="shared" si="654"/>
        <v>0</v>
      </c>
      <c r="P737" s="474">
        <f t="shared" si="654"/>
        <v>0</v>
      </c>
      <c r="Q737" s="474">
        <f t="shared" si="654"/>
        <v>0</v>
      </c>
      <c r="R737" s="474">
        <f t="shared" si="654"/>
        <v>0</v>
      </c>
      <c r="S737" s="474">
        <f t="shared" si="654"/>
        <v>0</v>
      </c>
      <c r="T737" s="474">
        <f t="shared" si="654"/>
        <v>0</v>
      </c>
      <c r="U737" s="474">
        <f t="shared" si="654"/>
        <v>0</v>
      </c>
      <c r="V737" s="474">
        <f t="shared" si="654"/>
        <v>0</v>
      </c>
      <c r="W737" s="474">
        <f t="shared" si="654"/>
        <v>0</v>
      </c>
      <c r="X737" s="474">
        <f t="shared" si="654"/>
        <v>0</v>
      </c>
      <c r="Y737" s="474">
        <f t="shared" si="654"/>
        <v>0</v>
      </c>
      <c r="Z737" s="474">
        <f t="shared" si="654"/>
        <v>0</v>
      </c>
      <c r="AA737" s="474">
        <f t="shared" si="654"/>
        <v>0</v>
      </c>
      <c r="AB737" s="474">
        <f t="shared" si="654"/>
        <v>0</v>
      </c>
      <c r="AC737" s="474">
        <f t="shared" si="654"/>
        <v>0</v>
      </c>
      <c r="AD737" s="474">
        <f t="shared" si="654"/>
        <v>0</v>
      </c>
      <c r="AE737" s="474">
        <f t="shared" si="654"/>
        <v>0</v>
      </c>
      <c r="AF737" s="474">
        <f t="shared" si="654"/>
        <v>0</v>
      </c>
      <c r="AG737" s="474">
        <f t="shared" si="654"/>
        <v>0</v>
      </c>
      <c r="AH737" s="474">
        <f t="shared" si="654"/>
        <v>0</v>
      </c>
      <c r="AI737" s="474">
        <f t="shared" si="654"/>
        <v>0</v>
      </c>
      <c r="AJ737" s="474">
        <f t="shared" si="654"/>
        <v>0</v>
      </c>
      <c r="AK737" s="474">
        <f t="shared" si="654"/>
        <v>0</v>
      </c>
      <c r="AL737" s="474">
        <f t="shared" si="654"/>
        <v>0</v>
      </c>
      <c r="AM737" s="498">
        <f t="shared" si="654"/>
        <v>0</v>
      </c>
      <c r="AN737" s="474">
        <f t="shared" si="654"/>
        <v>283</v>
      </c>
      <c r="AO737" s="474">
        <f t="shared" si="654"/>
        <v>280</v>
      </c>
      <c r="AP737" s="474">
        <f t="shared" si="654"/>
        <v>50</v>
      </c>
      <c r="AQ737" s="474">
        <f t="shared" si="654"/>
        <v>613</v>
      </c>
    </row>
    <row r="738" s="448" customFormat="1" ht="14" customHeight="1" spans="1:43">
      <c r="A738" s="500"/>
      <c r="B738" s="470"/>
      <c r="C738" s="206" t="s">
        <v>788</v>
      </c>
      <c r="D738" s="474"/>
      <c r="E738" s="475">
        <f t="shared" si="647"/>
        <v>0</v>
      </c>
      <c r="F738" s="476"/>
      <c r="G738" s="476"/>
      <c r="H738" s="476"/>
      <c r="I738" s="476"/>
      <c r="J738" s="476"/>
      <c r="K738" s="476"/>
      <c r="L738" s="476"/>
      <c r="M738" s="476"/>
      <c r="N738" s="476"/>
      <c r="O738" s="476"/>
      <c r="P738" s="476"/>
      <c r="Q738" s="476"/>
      <c r="R738" s="458">
        <f t="shared" si="648"/>
        <v>0</v>
      </c>
      <c r="S738" s="476"/>
      <c r="T738" s="476"/>
      <c r="U738" s="458">
        <f t="shared" si="649"/>
        <v>0</v>
      </c>
      <c r="V738" s="476"/>
      <c r="W738" s="476"/>
      <c r="X738" s="476"/>
      <c r="Y738" s="476"/>
      <c r="Z738" s="476"/>
      <c r="AA738" s="476"/>
      <c r="AB738" s="476"/>
      <c r="AC738" s="476"/>
      <c r="AD738" s="476"/>
      <c r="AE738" s="476"/>
      <c r="AF738" s="476"/>
      <c r="AG738" s="476"/>
      <c r="AH738" s="476"/>
      <c r="AI738" s="476"/>
      <c r="AJ738" s="458">
        <f t="shared" si="650"/>
        <v>0</v>
      </c>
      <c r="AK738" s="476"/>
      <c r="AL738" s="476"/>
      <c r="AM738" s="499">
        <f t="shared" si="651"/>
        <v>0</v>
      </c>
      <c r="AN738" s="470"/>
      <c r="AO738" s="470"/>
      <c r="AP738" s="470"/>
      <c r="AQ738" s="72">
        <f t="shared" si="652"/>
        <v>0</v>
      </c>
    </row>
    <row r="739" s="448" customFormat="1" ht="14" customHeight="1" spans="1:43">
      <c r="A739" s="500"/>
      <c r="B739" s="470"/>
      <c r="C739" s="206" t="s">
        <v>789</v>
      </c>
      <c r="D739" s="474"/>
      <c r="E739" s="475">
        <f t="shared" si="647"/>
        <v>0</v>
      </c>
      <c r="F739" s="476"/>
      <c r="G739" s="476"/>
      <c r="H739" s="476"/>
      <c r="I739" s="476"/>
      <c r="J739" s="476"/>
      <c r="K739" s="476"/>
      <c r="L739" s="476"/>
      <c r="M739" s="476"/>
      <c r="N739" s="476"/>
      <c r="O739" s="476"/>
      <c r="P739" s="476"/>
      <c r="Q739" s="476"/>
      <c r="R739" s="458">
        <f t="shared" si="648"/>
        <v>0</v>
      </c>
      <c r="S739" s="476"/>
      <c r="T739" s="476"/>
      <c r="U739" s="458">
        <f t="shared" si="649"/>
        <v>0</v>
      </c>
      <c r="V739" s="476"/>
      <c r="W739" s="476"/>
      <c r="X739" s="476"/>
      <c r="Y739" s="476"/>
      <c r="Z739" s="476"/>
      <c r="AA739" s="476"/>
      <c r="AB739" s="476"/>
      <c r="AC739" s="476"/>
      <c r="AD739" s="476"/>
      <c r="AE739" s="476"/>
      <c r="AF739" s="476"/>
      <c r="AG739" s="476"/>
      <c r="AH739" s="476"/>
      <c r="AI739" s="476"/>
      <c r="AJ739" s="458">
        <f t="shared" si="650"/>
        <v>0</v>
      </c>
      <c r="AK739" s="476"/>
      <c r="AL739" s="476"/>
      <c r="AM739" s="499">
        <f t="shared" si="651"/>
        <v>0</v>
      </c>
      <c r="AN739" s="470"/>
      <c r="AO739" s="470"/>
      <c r="AP739" s="470"/>
      <c r="AQ739" s="72">
        <f t="shared" si="652"/>
        <v>0</v>
      </c>
    </row>
    <row r="740" s="448" customFormat="1" ht="14" customHeight="1" spans="1:43">
      <c r="A740" s="500"/>
      <c r="B740" s="470"/>
      <c r="C740" s="206" t="s">
        <v>790</v>
      </c>
      <c r="D740" s="474"/>
      <c r="E740" s="475">
        <f t="shared" si="647"/>
        <v>0</v>
      </c>
      <c r="F740" s="476"/>
      <c r="G740" s="476"/>
      <c r="H740" s="476"/>
      <c r="I740" s="476"/>
      <c r="J740" s="476"/>
      <c r="K740" s="476"/>
      <c r="L740" s="476"/>
      <c r="M740" s="476"/>
      <c r="N740" s="476"/>
      <c r="O740" s="476"/>
      <c r="P740" s="476"/>
      <c r="Q740" s="476"/>
      <c r="R740" s="458">
        <f t="shared" si="648"/>
        <v>0</v>
      </c>
      <c r="S740" s="476"/>
      <c r="T740" s="476"/>
      <c r="U740" s="458">
        <f t="shared" si="649"/>
        <v>0</v>
      </c>
      <c r="V740" s="476"/>
      <c r="W740" s="476"/>
      <c r="X740" s="476"/>
      <c r="Y740" s="476"/>
      <c r="Z740" s="476"/>
      <c r="AA740" s="476"/>
      <c r="AB740" s="476"/>
      <c r="AC740" s="476"/>
      <c r="AD740" s="476"/>
      <c r="AE740" s="476"/>
      <c r="AF740" s="476"/>
      <c r="AG740" s="476"/>
      <c r="AH740" s="476"/>
      <c r="AI740" s="476"/>
      <c r="AJ740" s="458">
        <f t="shared" si="650"/>
        <v>0</v>
      </c>
      <c r="AK740" s="476"/>
      <c r="AL740" s="476"/>
      <c r="AM740" s="499">
        <f t="shared" si="651"/>
        <v>0</v>
      </c>
      <c r="AN740" s="470">
        <v>283</v>
      </c>
      <c r="AO740" s="470">
        <v>280</v>
      </c>
      <c r="AP740" s="470">
        <v>50</v>
      </c>
      <c r="AQ740" s="72">
        <f t="shared" si="652"/>
        <v>613</v>
      </c>
    </row>
    <row r="741" s="448" customFormat="1" ht="14" customHeight="1" spans="1:43">
      <c r="A741" s="500"/>
      <c r="B741" s="470"/>
      <c r="C741" s="206" t="s">
        <v>791</v>
      </c>
      <c r="D741" s="474"/>
      <c r="E741" s="475">
        <f t="shared" si="647"/>
        <v>0</v>
      </c>
      <c r="F741" s="476"/>
      <c r="G741" s="476"/>
      <c r="H741" s="476"/>
      <c r="I741" s="476"/>
      <c r="J741" s="476"/>
      <c r="K741" s="476"/>
      <c r="L741" s="476"/>
      <c r="M741" s="476"/>
      <c r="N741" s="476"/>
      <c r="O741" s="476"/>
      <c r="P741" s="476"/>
      <c r="Q741" s="476"/>
      <c r="R741" s="458">
        <f t="shared" si="648"/>
        <v>0</v>
      </c>
      <c r="S741" s="476"/>
      <c r="T741" s="476"/>
      <c r="U741" s="458">
        <f t="shared" si="649"/>
        <v>0</v>
      </c>
      <c r="V741" s="476"/>
      <c r="W741" s="476"/>
      <c r="X741" s="476"/>
      <c r="Y741" s="476"/>
      <c r="Z741" s="476"/>
      <c r="AA741" s="476"/>
      <c r="AB741" s="476"/>
      <c r="AC741" s="476"/>
      <c r="AD741" s="476"/>
      <c r="AE741" s="476"/>
      <c r="AF741" s="476"/>
      <c r="AG741" s="476"/>
      <c r="AH741" s="476"/>
      <c r="AI741" s="476"/>
      <c r="AJ741" s="458">
        <f t="shared" si="650"/>
        <v>0</v>
      </c>
      <c r="AK741" s="476"/>
      <c r="AL741" s="476"/>
      <c r="AM741" s="499">
        <f t="shared" si="651"/>
        <v>0</v>
      </c>
      <c r="AN741" s="470"/>
      <c r="AO741" s="470"/>
      <c r="AP741" s="470"/>
      <c r="AQ741" s="72">
        <f t="shared" si="652"/>
        <v>0</v>
      </c>
    </row>
    <row r="742" s="448" customFormat="1" ht="14" customHeight="1" spans="1:43">
      <c r="A742" s="500"/>
      <c r="B742" s="470"/>
      <c r="C742" s="206" t="s">
        <v>792</v>
      </c>
      <c r="D742" s="474"/>
      <c r="E742" s="475">
        <f t="shared" si="647"/>
        <v>0</v>
      </c>
      <c r="F742" s="476"/>
      <c r="G742" s="476"/>
      <c r="H742" s="476"/>
      <c r="I742" s="476"/>
      <c r="J742" s="476"/>
      <c r="K742" s="476"/>
      <c r="L742" s="476"/>
      <c r="M742" s="476"/>
      <c r="N742" s="476"/>
      <c r="O742" s="476"/>
      <c r="P742" s="476"/>
      <c r="Q742" s="476"/>
      <c r="R742" s="458">
        <f t="shared" si="648"/>
        <v>0</v>
      </c>
      <c r="S742" s="476"/>
      <c r="T742" s="476"/>
      <c r="U742" s="458">
        <f t="shared" si="649"/>
        <v>0</v>
      </c>
      <c r="V742" s="476"/>
      <c r="W742" s="476"/>
      <c r="X742" s="476"/>
      <c r="Y742" s="476"/>
      <c r="Z742" s="476"/>
      <c r="AA742" s="476"/>
      <c r="AB742" s="476"/>
      <c r="AC742" s="476"/>
      <c r="AD742" s="476"/>
      <c r="AE742" s="476"/>
      <c r="AF742" s="476"/>
      <c r="AG742" s="476"/>
      <c r="AH742" s="476"/>
      <c r="AI742" s="476"/>
      <c r="AJ742" s="458">
        <f t="shared" si="650"/>
        <v>0</v>
      </c>
      <c r="AK742" s="476"/>
      <c r="AL742" s="476"/>
      <c r="AM742" s="499">
        <f t="shared" si="651"/>
        <v>0</v>
      </c>
      <c r="AN742" s="470"/>
      <c r="AO742" s="470"/>
      <c r="AP742" s="470"/>
      <c r="AQ742" s="72">
        <f t="shared" si="652"/>
        <v>0</v>
      </c>
    </row>
    <row r="743" s="448" customFormat="1" ht="14" customHeight="1" spans="1:43">
      <c r="A743" s="500"/>
      <c r="B743" s="470"/>
      <c r="C743" s="206" t="s">
        <v>793</v>
      </c>
      <c r="D743" s="474">
        <f t="shared" ref="D743:AQ743" si="655">SUM(D744)</f>
        <v>0</v>
      </c>
      <c r="E743" s="474">
        <f t="shared" si="655"/>
        <v>0</v>
      </c>
      <c r="F743" s="474">
        <f t="shared" si="655"/>
        <v>0</v>
      </c>
      <c r="G743" s="474">
        <f t="shared" si="655"/>
        <v>0</v>
      </c>
      <c r="H743" s="474">
        <f t="shared" si="655"/>
        <v>0</v>
      </c>
      <c r="I743" s="474">
        <f t="shared" si="655"/>
        <v>0</v>
      </c>
      <c r="J743" s="474">
        <f t="shared" si="655"/>
        <v>0</v>
      </c>
      <c r="K743" s="474">
        <f t="shared" si="655"/>
        <v>0</v>
      </c>
      <c r="L743" s="474">
        <f t="shared" si="655"/>
        <v>0</v>
      </c>
      <c r="M743" s="474">
        <f t="shared" si="655"/>
        <v>0</v>
      </c>
      <c r="N743" s="474">
        <f t="shared" si="655"/>
        <v>0</v>
      </c>
      <c r="O743" s="474">
        <f t="shared" si="655"/>
        <v>0</v>
      </c>
      <c r="P743" s="474">
        <f t="shared" si="655"/>
        <v>0</v>
      </c>
      <c r="Q743" s="474">
        <f t="shared" si="655"/>
        <v>0</v>
      </c>
      <c r="R743" s="474">
        <f t="shared" si="655"/>
        <v>0</v>
      </c>
      <c r="S743" s="474">
        <f t="shared" si="655"/>
        <v>0</v>
      </c>
      <c r="T743" s="474">
        <f t="shared" si="655"/>
        <v>0</v>
      </c>
      <c r="U743" s="474">
        <f t="shared" si="655"/>
        <v>0</v>
      </c>
      <c r="V743" s="474">
        <f t="shared" si="655"/>
        <v>0</v>
      </c>
      <c r="W743" s="474">
        <f t="shared" si="655"/>
        <v>0</v>
      </c>
      <c r="X743" s="474">
        <f t="shared" si="655"/>
        <v>0</v>
      </c>
      <c r="Y743" s="474">
        <f t="shared" si="655"/>
        <v>0</v>
      </c>
      <c r="Z743" s="474">
        <f t="shared" si="655"/>
        <v>0</v>
      </c>
      <c r="AA743" s="474">
        <f t="shared" si="655"/>
        <v>0</v>
      </c>
      <c r="AB743" s="474">
        <f t="shared" si="655"/>
        <v>0</v>
      </c>
      <c r="AC743" s="474">
        <f t="shared" si="655"/>
        <v>0</v>
      </c>
      <c r="AD743" s="474">
        <f t="shared" si="655"/>
        <v>0</v>
      </c>
      <c r="AE743" s="474">
        <f t="shared" si="655"/>
        <v>0</v>
      </c>
      <c r="AF743" s="474">
        <f t="shared" si="655"/>
        <v>0</v>
      </c>
      <c r="AG743" s="474">
        <f t="shared" si="655"/>
        <v>0</v>
      </c>
      <c r="AH743" s="474">
        <f t="shared" si="655"/>
        <v>0</v>
      </c>
      <c r="AI743" s="474">
        <f t="shared" si="655"/>
        <v>0</v>
      </c>
      <c r="AJ743" s="474">
        <f t="shared" si="655"/>
        <v>0</v>
      </c>
      <c r="AK743" s="474">
        <f t="shared" si="655"/>
        <v>0</v>
      </c>
      <c r="AL743" s="474">
        <f t="shared" si="655"/>
        <v>0</v>
      </c>
      <c r="AM743" s="498">
        <f t="shared" si="655"/>
        <v>0</v>
      </c>
      <c r="AN743" s="474">
        <f t="shared" si="655"/>
        <v>0</v>
      </c>
      <c r="AO743" s="474">
        <f t="shared" si="655"/>
        <v>0</v>
      </c>
      <c r="AP743" s="474">
        <f t="shared" si="655"/>
        <v>0</v>
      </c>
      <c r="AQ743" s="474">
        <f t="shared" si="655"/>
        <v>0</v>
      </c>
    </row>
    <row r="744" s="448" customFormat="1" ht="14" customHeight="1" spans="1:43">
      <c r="A744" s="500"/>
      <c r="B744" s="470"/>
      <c r="C744" s="206" t="s">
        <v>794</v>
      </c>
      <c r="D744" s="474"/>
      <c r="E744" s="475">
        <f t="shared" ref="E744:E761" si="656">R744+U744+V744+AJ744+AL744</f>
        <v>0</v>
      </c>
      <c r="F744" s="476"/>
      <c r="G744" s="476"/>
      <c r="H744" s="476"/>
      <c r="I744" s="476"/>
      <c r="J744" s="476"/>
      <c r="K744" s="476"/>
      <c r="L744" s="476"/>
      <c r="M744" s="476"/>
      <c r="N744" s="476"/>
      <c r="O744" s="476"/>
      <c r="P744" s="476"/>
      <c r="Q744" s="476"/>
      <c r="R744" s="458">
        <f t="shared" ref="R744:R761" si="657">SUM(F744:Q744)</f>
        <v>0</v>
      </c>
      <c r="S744" s="476"/>
      <c r="T744" s="476"/>
      <c r="U744" s="458">
        <f t="shared" ref="U744:U761" si="658">SUM(S744:T744)</f>
        <v>0</v>
      </c>
      <c r="V744" s="476"/>
      <c r="W744" s="476"/>
      <c r="X744" s="476"/>
      <c r="Y744" s="476"/>
      <c r="Z744" s="476"/>
      <c r="AA744" s="476"/>
      <c r="AB744" s="476"/>
      <c r="AC744" s="476"/>
      <c r="AD744" s="476"/>
      <c r="AE744" s="476"/>
      <c r="AF744" s="476"/>
      <c r="AG744" s="476"/>
      <c r="AH744" s="476"/>
      <c r="AI744" s="476"/>
      <c r="AJ744" s="458">
        <f t="shared" ref="AJ744:AJ755" si="659">SUM(W744:AI744)</f>
        <v>0</v>
      </c>
      <c r="AK744" s="476"/>
      <c r="AL744" s="476"/>
      <c r="AM744" s="499">
        <f t="shared" ref="AM744:AM761" si="660">R744+U744+V744+AJ744+AL744</f>
        <v>0</v>
      </c>
      <c r="AN744" s="470"/>
      <c r="AO744" s="470"/>
      <c r="AP744" s="470"/>
      <c r="AQ744" s="72">
        <f t="shared" ref="AQ744:AQ761" si="661">AM744+AN744+AO744+AP744</f>
        <v>0</v>
      </c>
    </row>
    <row r="745" s="448" customFormat="1" ht="14" customHeight="1" spans="1:43">
      <c r="A745" s="500"/>
      <c r="B745" s="470"/>
      <c r="C745" s="206" t="s">
        <v>795</v>
      </c>
      <c r="D745" s="474">
        <f t="shared" ref="D745:AQ745" si="662">SUM(D746)</f>
        <v>0</v>
      </c>
      <c r="E745" s="474">
        <f t="shared" si="662"/>
        <v>0</v>
      </c>
      <c r="F745" s="474">
        <f t="shared" si="662"/>
        <v>0</v>
      </c>
      <c r="G745" s="474">
        <f t="shared" si="662"/>
        <v>0</v>
      </c>
      <c r="H745" s="474">
        <f t="shared" si="662"/>
        <v>0</v>
      </c>
      <c r="I745" s="474">
        <f t="shared" si="662"/>
        <v>0</v>
      </c>
      <c r="J745" s="474">
        <f t="shared" si="662"/>
        <v>0</v>
      </c>
      <c r="K745" s="474">
        <f t="shared" si="662"/>
        <v>0</v>
      </c>
      <c r="L745" s="474">
        <f t="shared" si="662"/>
        <v>0</v>
      </c>
      <c r="M745" s="474">
        <f t="shared" si="662"/>
        <v>0</v>
      </c>
      <c r="N745" s="474">
        <f t="shared" si="662"/>
        <v>0</v>
      </c>
      <c r="O745" s="474">
        <f t="shared" si="662"/>
        <v>0</v>
      </c>
      <c r="P745" s="474">
        <f t="shared" si="662"/>
        <v>0</v>
      </c>
      <c r="Q745" s="474">
        <f t="shared" si="662"/>
        <v>0</v>
      </c>
      <c r="R745" s="474">
        <f t="shared" si="662"/>
        <v>0</v>
      </c>
      <c r="S745" s="474">
        <f t="shared" si="662"/>
        <v>0</v>
      </c>
      <c r="T745" s="474">
        <f t="shared" si="662"/>
        <v>0</v>
      </c>
      <c r="U745" s="474">
        <f t="shared" si="662"/>
        <v>0</v>
      </c>
      <c r="V745" s="474">
        <f t="shared" si="662"/>
        <v>0</v>
      </c>
      <c r="W745" s="474">
        <f t="shared" si="662"/>
        <v>0</v>
      </c>
      <c r="X745" s="474">
        <f t="shared" si="662"/>
        <v>0</v>
      </c>
      <c r="Y745" s="474">
        <f t="shared" si="662"/>
        <v>0</v>
      </c>
      <c r="Z745" s="474">
        <f t="shared" si="662"/>
        <v>0</v>
      </c>
      <c r="AA745" s="474">
        <f t="shared" si="662"/>
        <v>0</v>
      </c>
      <c r="AB745" s="474">
        <f t="shared" si="662"/>
        <v>0</v>
      </c>
      <c r="AC745" s="474">
        <f t="shared" si="662"/>
        <v>0</v>
      </c>
      <c r="AD745" s="474">
        <f t="shared" si="662"/>
        <v>0</v>
      </c>
      <c r="AE745" s="474">
        <f t="shared" si="662"/>
        <v>0</v>
      </c>
      <c r="AF745" s="474">
        <f t="shared" si="662"/>
        <v>0</v>
      </c>
      <c r="AG745" s="474">
        <f t="shared" si="662"/>
        <v>0</v>
      </c>
      <c r="AH745" s="474">
        <f t="shared" si="662"/>
        <v>0</v>
      </c>
      <c r="AI745" s="474">
        <f t="shared" si="662"/>
        <v>0</v>
      </c>
      <c r="AJ745" s="474">
        <f t="shared" si="662"/>
        <v>0</v>
      </c>
      <c r="AK745" s="474">
        <f t="shared" si="662"/>
        <v>0</v>
      </c>
      <c r="AL745" s="474">
        <f t="shared" si="662"/>
        <v>0</v>
      </c>
      <c r="AM745" s="498">
        <f t="shared" si="662"/>
        <v>0</v>
      </c>
      <c r="AN745" s="474">
        <f t="shared" si="662"/>
        <v>0</v>
      </c>
      <c r="AO745" s="474">
        <f t="shared" si="662"/>
        <v>0</v>
      </c>
      <c r="AP745" s="474">
        <f t="shared" si="662"/>
        <v>0</v>
      </c>
      <c r="AQ745" s="474">
        <f t="shared" si="662"/>
        <v>0</v>
      </c>
    </row>
    <row r="746" s="448" customFormat="1" ht="14" customHeight="1" spans="1:43">
      <c r="A746" s="500"/>
      <c r="B746" s="470"/>
      <c r="C746" s="206" t="s">
        <v>796</v>
      </c>
      <c r="D746" s="474"/>
      <c r="E746" s="475">
        <f t="shared" si="656"/>
        <v>0</v>
      </c>
      <c r="F746" s="476"/>
      <c r="G746" s="476"/>
      <c r="H746" s="476"/>
      <c r="I746" s="476"/>
      <c r="J746" s="476"/>
      <c r="K746" s="476"/>
      <c r="L746" s="476"/>
      <c r="M746" s="476"/>
      <c r="N746" s="476"/>
      <c r="O746" s="476"/>
      <c r="P746" s="476"/>
      <c r="Q746" s="476"/>
      <c r="R746" s="458">
        <f t="shared" si="657"/>
        <v>0</v>
      </c>
      <c r="S746" s="476"/>
      <c r="T746" s="476"/>
      <c r="U746" s="458">
        <f t="shared" si="658"/>
        <v>0</v>
      </c>
      <c r="V746" s="476"/>
      <c r="W746" s="476"/>
      <c r="X746" s="476"/>
      <c r="Y746" s="476"/>
      <c r="Z746" s="476"/>
      <c r="AA746" s="476"/>
      <c r="AB746" s="476"/>
      <c r="AC746" s="476"/>
      <c r="AD746" s="476"/>
      <c r="AE746" s="476"/>
      <c r="AF746" s="476"/>
      <c r="AG746" s="476"/>
      <c r="AH746" s="476"/>
      <c r="AI746" s="476"/>
      <c r="AJ746" s="458">
        <f t="shared" si="659"/>
        <v>0</v>
      </c>
      <c r="AK746" s="476"/>
      <c r="AL746" s="476"/>
      <c r="AM746" s="499">
        <f t="shared" si="660"/>
        <v>0</v>
      </c>
      <c r="AN746" s="470"/>
      <c r="AO746" s="470"/>
      <c r="AP746" s="470"/>
      <c r="AQ746" s="72">
        <f t="shared" si="661"/>
        <v>0</v>
      </c>
    </row>
    <row r="747" s="448" customFormat="1" ht="14" customHeight="1" spans="1:43">
      <c r="A747" s="500"/>
      <c r="B747" s="470"/>
      <c r="C747" s="206" t="s">
        <v>797</v>
      </c>
      <c r="D747" s="474">
        <f t="shared" ref="D747:AQ747" si="663">SUM(D748:D761)</f>
        <v>0</v>
      </c>
      <c r="E747" s="474">
        <f t="shared" si="663"/>
        <v>0</v>
      </c>
      <c r="F747" s="474">
        <f t="shared" si="663"/>
        <v>0</v>
      </c>
      <c r="G747" s="474">
        <f t="shared" si="663"/>
        <v>0</v>
      </c>
      <c r="H747" s="474">
        <f t="shared" si="663"/>
        <v>0</v>
      </c>
      <c r="I747" s="474">
        <f t="shared" si="663"/>
        <v>0</v>
      </c>
      <c r="J747" s="474">
        <f t="shared" si="663"/>
        <v>0</v>
      </c>
      <c r="K747" s="474">
        <f t="shared" si="663"/>
        <v>0</v>
      </c>
      <c r="L747" s="474">
        <f t="shared" si="663"/>
        <v>0</v>
      </c>
      <c r="M747" s="474">
        <f t="shared" si="663"/>
        <v>0</v>
      </c>
      <c r="N747" s="474">
        <f t="shared" si="663"/>
        <v>0</v>
      </c>
      <c r="O747" s="474">
        <f t="shared" si="663"/>
        <v>0</v>
      </c>
      <c r="P747" s="474">
        <f t="shared" si="663"/>
        <v>0</v>
      </c>
      <c r="Q747" s="474">
        <f t="shared" si="663"/>
        <v>0</v>
      </c>
      <c r="R747" s="474">
        <f t="shared" si="663"/>
        <v>0</v>
      </c>
      <c r="S747" s="474">
        <f t="shared" si="663"/>
        <v>0</v>
      </c>
      <c r="T747" s="474">
        <f t="shared" si="663"/>
        <v>0</v>
      </c>
      <c r="U747" s="474">
        <f t="shared" si="663"/>
        <v>0</v>
      </c>
      <c r="V747" s="474">
        <f t="shared" si="663"/>
        <v>0</v>
      </c>
      <c r="W747" s="474">
        <f t="shared" si="663"/>
        <v>0</v>
      </c>
      <c r="X747" s="474">
        <f t="shared" si="663"/>
        <v>0</v>
      </c>
      <c r="Y747" s="474">
        <f t="shared" si="663"/>
        <v>0</v>
      </c>
      <c r="Z747" s="474">
        <f t="shared" si="663"/>
        <v>0</v>
      </c>
      <c r="AA747" s="474">
        <f t="shared" si="663"/>
        <v>0</v>
      </c>
      <c r="AB747" s="474">
        <f t="shared" si="663"/>
        <v>0</v>
      </c>
      <c r="AC747" s="474">
        <f t="shared" si="663"/>
        <v>0</v>
      </c>
      <c r="AD747" s="474">
        <f t="shared" si="663"/>
        <v>0</v>
      </c>
      <c r="AE747" s="474">
        <f t="shared" si="663"/>
        <v>0</v>
      </c>
      <c r="AF747" s="474">
        <f t="shared" si="663"/>
        <v>0</v>
      </c>
      <c r="AG747" s="474">
        <f t="shared" si="663"/>
        <v>0</v>
      </c>
      <c r="AH747" s="474">
        <f t="shared" si="663"/>
        <v>0</v>
      </c>
      <c r="AI747" s="474">
        <f t="shared" si="663"/>
        <v>0</v>
      </c>
      <c r="AJ747" s="474">
        <f t="shared" si="663"/>
        <v>0</v>
      </c>
      <c r="AK747" s="474">
        <f t="shared" si="663"/>
        <v>0</v>
      </c>
      <c r="AL747" s="474">
        <f t="shared" si="663"/>
        <v>0</v>
      </c>
      <c r="AM747" s="498">
        <f t="shared" si="663"/>
        <v>0</v>
      </c>
      <c r="AN747" s="474">
        <f t="shared" si="663"/>
        <v>0</v>
      </c>
      <c r="AO747" s="474">
        <f t="shared" si="663"/>
        <v>0</v>
      </c>
      <c r="AP747" s="474">
        <f t="shared" si="663"/>
        <v>0</v>
      </c>
      <c r="AQ747" s="474">
        <f t="shared" si="663"/>
        <v>0</v>
      </c>
    </row>
    <row r="748" s="448" customFormat="1" ht="14" customHeight="1" spans="1:43">
      <c r="A748" s="500"/>
      <c r="B748" s="470"/>
      <c r="C748" s="206" t="s">
        <v>150</v>
      </c>
      <c r="D748" s="474"/>
      <c r="E748" s="475">
        <f t="shared" si="656"/>
        <v>0</v>
      </c>
      <c r="F748" s="476"/>
      <c r="G748" s="476"/>
      <c r="H748" s="476"/>
      <c r="I748" s="476"/>
      <c r="J748" s="476"/>
      <c r="K748" s="476"/>
      <c r="L748" s="476"/>
      <c r="M748" s="476"/>
      <c r="N748" s="476"/>
      <c r="O748" s="476"/>
      <c r="P748" s="476"/>
      <c r="Q748" s="476"/>
      <c r="R748" s="458">
        <f t="shared" si="657"/>
        <v>0</v>
      </c>
      <c r="S748" s="476"/>
      <c r="T748" s="476"/>
      <c r="U748" s="458">
        <f t="shared" si="658"/>
        <v>0</v>
      </c>
      <c r="V748" s="476"/>
      <c r="W748" s="476"/>
      <c r="X748" s="476"/>
      <c r="Y748" s="476"/>
      <c r="Z748" s="476"/>
      <c r="AA748" s="476"/>
      <c r="AB748" s="476"/>
      <c r="AC748" s="476"/>
      <c r="AD748" s="476"/>
      <c r="AE748" s="476"/>
      <c r="AF748" s="476"/>
      <c r="AG748" s="476"/>
      <c r="AH748" s="476"/>
      <c r="AI748" s="476"/>
      <c r="AJ748" s="458">
        <f t="shared" si="659"/>
        <v>0</v>
      </c>
      <c r="AK748" s="476"/>
      <c r="AL748" s="476"/>
      <c r="AM748" s="499">
        <f t="shared" si="660"/>
        <v>0</v>
      </c>
      <c r="AN748" s="470"/>
      <c r="AO748" s="470"/>
      <c r="AP748" s="470"/>
      <c r="AQ748" s="72">
        <f t="shared" si="661"/>
        <v>0</v>
      </c>
    </row>
    <row r="749" s="448" customFormat="1" ht="14" customHeight="1" spans="1:43">
      <c r="A749" s="500"/>
      <c r="B749" s="470"/>
      <c r="C749" s="206" t="s">
        <v>152</v>
      </c>
      <c r="D749" s="474"/>
      <c r="E749" s="475">
        <f t="shared" si="656"/>
        <v>0</v>
      </c>
      <c r="F749" s="470"/>
      <c r="G749" s="470"/>
      <c r="H749" s="470"/>
      <c r="I749" s="470"/>
      <c r="J749" s="470"/>
      <c r="K749" s="470"/>
      <c r="L749" s="470"/>
      <c r="M749" s="470"/>
      <c r="N749" s="470"/>
      <c r="O749" s="470"/>
      <c r="P749" s="470"/>
      <c r="Q749" s="470"/>
      <c r="R749" s="458">
        <f t="shared" si="657"/>
        <v>0</v>
      </c>
      <c r="S749" s="476"/>
      <c r="T749" s="476"/>
      <c r="U749" s="458">
        <f t="shared" si="658"/>
        <v>0</v>
      </c>
      <c r="V749" s="476"/>
      <c r="W749" s="476"/>
      <c r="X749" s="476"/>
      <c r="Y749" s="476"/>
      <c r="Z749" s="476"/>
      <c r="AA749" s="476"/>
      <c r="AB749" s="476"/>
      <c r="AC749" s="476"/>
      <c r="AD749" s="476"/>
      <c r="AE749" s="476"/>
      <c r="AF749" s="476"/>
      <c r="AG749" s="476"/>
      <c r="AH749" s="476"/>
      <c r="AI749" s="476"/>
      <c r="AJ749" s="458">
        <f t="shared" si="659"/>
        <v>0</v>
      </c>
      <c r="AK749" s="476"/>
      <c r="AL749" s="476"/>
      <c r="AM749" s="499">
        <f t="shared" si="660"/>
        <v>0</v>
      </c>
      <c r="AN749" s="470"/>
      <c r="AO749" s="470"/>
      <c r="AP749" s="470"/>
      <c r="AQ749" s="72">
        <f t="shared" si="661"/>
        <v>0</v>
      </c>
    </row>
    <row r="750" s="448" customFormat="1" ht="14" customHeight="1" spans="1:43">
      <c r="A750" s="500"/>
      <c r="B750" s="470"/>
      <c r="C750" s="206" t="s">
        <v>154</v>
      </c>
      <c r="D750" s="474"/>
      <c r="E750" s="475">
        <f t="shared" si="656"/>
        <v>0</v>
      </c>
      <c r="F750" s="470"/>
      <c r="G750" s="470"/>
      <c r="H750" s="470"/>
      <c r="I750" s="470"/>
      <c r="J750" s="470"/>
      <c r="K750" s="470"/>
      <c r="L750" s="470"/>
      <c r="M750" s="470"/>
      <c r="N750" s="470"/>
      <c r="O750" s="470"/>
      <c r="P750" s="470"/>
      <c r="Q750" s="470"/>
      <c r="R750" s="458">
        <f t="shared" si="657"/>
        <v>0</v>
      </c>
      <c r="S750" s="476"/>
      <c r="T750" s="476"/>
      <c r="U750" s="458">
        <f t="shared" si="658"/>
        <v>0</v>
      </c>
      <c r="V750" s="476"/>
      <c r="W750" s="476"/>
      <c r="X750" s="476"/>
      <c r="Y750" s="476"/>
      <c r="Z750" s="476"/>
      <c r="AA750" s="476"/>
      <c r="AB750" s="476"/>
      <c r="AC750" s="476"/>
      <c r="AD750" s="476"/>
      <c r="AE750" s="476"/>
      <c r="AF750" s="476"/>
      <c r="AG750" s="476"/>
      <c r="AH750" s="476"/>
      <c r="AI750" s="476"/>
      <c r="AJ750" s="458">
        <f t="shared" si="659"/>
        <v>0</v>
      </c>
      <c r="AK750" s="476"/>
      <c r="AL750" s="476"/>
      <c r="AM750" s="499">
        <f t="shared" si="660"/>
        <v>0</v>
      </c>
      <c r="AN750" s="470"/>
      <c r="AO750" s="470"/>
      <c r="AP750" s="470"/>
      <c r="AQ750" s="72">
        <f t="shared" si="661"/>
        <v>0</v>
      </c>
    </row>
    <row r="751" s="448" customFormat="1" ht="14" customHeight="1" spans="1:43">
      <c r="A751" s="500"/>
      <c r="B751" s="470"/>
      <c r="C751" s="206" t="s">
        <v>798</v>
      </c>
      <c r="D751" s="474"/>
      <c r="E751" s="475">
        <f t="shared" si="656"/>
        <v>0</v>
      </c>
      <c r="F751" s="470"/>
      <c r="G751" s="470"/>
      <c r="H751" s="470"/>
      <c r="I751" s="470"/>
      <c r="J751" s="470"/>
      <c r="K751" s="470"/>
      <c r="L751" s="470"/>
      <c r="M751" s="470"/>
      <c r="N751" s="470"/>
      <c r="O751" s="470"/>
      <c r="P751" s="470"/>
      <c r="Q751" s="470"/>
      <c r="R751" s="458">
        <f t="shared" si="657"/>
        <v>0</v>
      </c>
      <c r="S751" s="476"/>
      <c r="T751" s="476"/>
      <c r="U751" s="458">
        <f t="shared" si="658"/>
        <v>0</v>
      </c>
      <c r="V751" s="476"/>
      <c r="W751" s="476"/>
      <c r="X751" s="476"/>
      <c r="Y751" s="476"/>
      <c r="Z751" s="476"/>
      <c r="AA751" s="476"/>
      <c r="AB751" s="476"/>
      <c r="AC751" s="476"/>
      <c r="AD751" s="476"/>
      <c r="AE751" s="476"/>
      <c r="AF751" s="476"/>
      <c r="AG751" s="476"/>
      <c r="AH751" s="476"/>
      <c r="AI751" s="476"/>
      <c r="AJ751" s="458">
        <f t="shared" si="659"/>
        <v>0</v>
      </c>
      <c r="AK751" s="476"/>
      <c r="AL751" s="476"/>
      <c r="AM751" s="499">
        <f t="shared" si="660"/>
        <v>0</v>
      </c>
      <c r="AN751" s="470"/>
      <c r="AO751" s="470"/>
      <c r="AP751" s="470"/>
      <c r="AQ751" s="72">
        <f t="shared" si="661"/>
        <v>0</v>
      </c>
    </row>
    <row r="752" s="448" customFormat="1" ht="14" customHeight="1" spans="1:43">
      <c r="A752" s="500"/>
      <c r="B752" s="470"/>
      <c r="C752" s="206" t="s">
        <v>799</v>
      </c>
      <c r="D752" s="474"/>
      <c r="E752" s="475">
        <f t="shared" si="656"/>
        <v>0</v>
      </c>
      <c r="F752" s="515"/>
      <c r="G752" s="515"/>
      <c r="H752" s="515"/>
      <c r="I752" s="515"/>
      <c r="J752" s="515"/>
      <c r="K752" s="515"/>
      <c r="L752" s="515"/>
      <c r="M752" s="515"/>
      <c r="N752" s="515"/>
      <c r="O752" s="515"/>
      <c r="P752" s="515"/>
      <c r="Q752" s="515"/>
      <c r="R752" s="458">
        <f t="shared" si="657"/>
        <v>0</v>
      </c>
      <c r="S752" s="476"/>
      <c r="T752" s="476"/>
      <c r="U752" s="458">
        <f t="shared" si="658"/>
        <v>0</v>
      </c>
      <c r="V752" s="476"/>
      <c r="W752" s="476"/>
      <c r="X752" s="476"/>
      <c r="Y752" s="476"/>
      <c r="Z752" s="476"/>
      <c r="AA752" s="476"/>
      <c r="AB752" s="476"/>
      <c r="AC752" s="476"/>
      <c r="AD752" s="476"/>
      <c r="AE752" s="476"/>
      <c r="AF752" s="476"/>
      <c r="AG752" s="476"/>
      <c r="AH752" s="476"/>
      <c r="AI752" s="476"/>
      <c r="AJ752" s="458">
        <f t="shared" si="659"/>
        <v>0</v>
      </c>
      <c r="AK752" s="476"/>
      <c r="AL752" s="476"/>
      <c r="AM752" s="499">
        <f t="shared" si="660"/>
        <v>0</v>
      </c>
      <c r="AN752" s="470"/>
      <c r="AO752" s="470"/>
      <c r="AP752" s="470"/>
      <c r="AQ752" s="72">
        <f t="shared" si="661"/>
        <v>0</v>
      </c>
    </row>
    <row r="753" s="448" customFormat="1" ht="14" customHeight="1" spans="1:43">
      <c r="A753" s="500"/>
      <c r="B753" s="470"/>
      <c r="C753" s="206" t="s">
        <v>800</v>
      </c>
      <c r="D753" s="474"/>
      <c r="E753" s="475">
        <f t="shared" si="656"/>
        <v>0</v>
      </c>
      <c r="F753" s="470"/>
      <c r="G753" s="470"/>
      <c r="H753" s="470"/>
      <c r="I753" s="470"/>
      <c r="J753" s="470"/>
      <c r="K753" s="470"/>
      <c r="L753" s="470"/>
      <c r="M753" s="470"/>
      <c r="N753" s="470"/>
      <c r="O753" s="470"/>
      <c r="P753" s="470"/>
      <c r="Q753" s="470"/>
      <c r="R753" s="458">
        <f t="shared" si="657"/>
        <v>0</v>
      </c>
      <c r="S753" s="476"/>
      <c r="T753" s="476"/>
      <c r="U753" s="458">
        <f t="shared" si="658"/>
        <v>0</v>
      </c>
      <c r="V753" s="476"/>
      <c r="W753" s="476"/>
      <c r="X753" s="476"/>
      <c r="Y753" s="476"/>
      <c r="Z753" s="476"/>
      <c r="AA753" s="476"/>
      <c r="AB753" s="476"/>
      <c r="AC753" s="476"/>
      <c r="AD753" s="476"/>
      <c r="AE753" s="476"/>
      <c r="AF753" s="476"/>
      <c r="AG753" s="476"/>
      <c r="AH753" s="476"/>
      <c r="AI753" s="476"/>
      <c r="AJ753" s="458">
        <f t="shared" si="659"/>
        <v>0</v>
      </c>
      <c r="AK753" s="476"/>
      <c r="AL753" s="476"/>
      <c r="AM753" s="499">
        <f t="shared" si="660"/>
        <v>0</v>
      </c>
      <c r="AN753" s="470"/>
      <c r="AO753" s="470"/>
      <c r="AP753" s="470"/>
      <c r="AQ753" s="72">
        <f t="shared" si="661"/>
        <v>0</v>
      </c>
    </row>
    <row r="754" s="448" customFormat="1" ht="14" customHeight="1" spans="1:43">
      <c r="A754" s="500"/>
      <c r="B754" s="470"/>
      <c r="C754" s="206" t="s">
        <v>801</v>
      </c>
      <c r="D754" s="474"/>
      <c r="E754" s="475">
        <f t="shared" si="656"/>
        <v>0</v>
      </c>
      <c r="F754" s="470"/>
      <c r="G754" s="470"/>
      <c r="H754" s="470"/>
      <c r="I754" s="470"/>
      <c r="J754" s="470"/>
      <c r="K754" s="470"/>
      <c r="L754" s="470"/>
      <c r="M754" s="470"/>
      <c r="N754" s="470"/>
      <c r="O754" s="470"/>
      <c r="P754" s="470"/>
      <c r="Q754" s="470"/>
      <c r="R754" s="458">
        <f t="shared" si="657"/>
        <v>0</v>
      </c>
      <c r="S754" s="476"/>
      <c r="T754" s="476"/>
      <c r="U754" s="458">
        <f t="shared" si="658"/>
        <v>0</v>
      </c>
      <c r="V754" s="476"/>
      <c r="W754" s="476"/>
      <c r="X754" s="476"/>
      <c r="Y754" s="476"/>
      <c r="Z754" s="476"/>
      <c r="AA754" s="476"/>
      <c r="AB754" s="476"/>
      <c r="AC754" s="476"/>
      <c r="AD754" s="476"/>
      <c r="AE754" s="476"/>
      <c r="AF754" s="476"/>
      <c r="AG754" s="476"/>
      <c r="AH754" s="476"/>
      <c r="AI754" s="476"/>
      <c r="AJ754" s="458">
        <f t="shared" si="659"/>
        <v>0</v>
      </c>
      <c r="AK754" s="476"/>
      <c r="AL754" s="476"/>
      <c r="AM754" s="499">
        <f t="shared" si="660"/>
        <v>0</v>
      </c>
      <c r="AN754" s="470"/>
      <c r="AO754" s="470"/>
      <c r="AP754" s="470"/>
      <c r="AQ754" s="72">
        <f t="shared" si="661"/>
        <v>0</v>
      </c>
    </row>
    <row r="755" s="448" customFormat="1" ht="14" customHeight="1" spans="1:43">
      <c r="A755" s="500"/>
      <c r="B755" s="470"/>
      <c r="C755" s="206" t="s">
        <v>802</v>
      </c>
      <c r="D755" s="474"/>
      <c r="E755" s="475">
        <f t="shared" si="656"/>
        <v>0</v>
      </c>
      <c r="F755" s="470"/>
      <c r="G755" s="470"/>
      <c r="H755" s="470"/>
      <c r="I755" s="470"/>
      <c r="J755" s="470"/>
      <c r="K755" s="470"/>
      <c r="L755" s="470"/>
      <c r="M755" s="470"/>
      <c r="N755" s="470"/>
      <c r="O755" s="470"/>
      <c r="P755" s="470"/>
      <c r="Q755" s="470"/>
      <c r="R755" s="458">
        <f t="shared" si="657"/>
        <v>0</v>
      </c>
      <c r="S755" s="476"/>
      <c r="T755" s="476"/>
      <c r="U755" s="458">
        <f t="shared" si="658"/>
        <v>0</v>
      </c>
      <c r="V755" s="476"/>
      <c r="W755" s="476"/>
      <c r="X755" s="476"/>
      <c r="Y755" s="476"/>
      <c r="Z755" s="476"/>
      <c r="AA755" s="476"/>
      <c r="AB755" s="476"/>
      <c r="AC755" s="476"/>
      <c r="AD755" s="476"/>
      <c r="AE755" s="476"/>
      <c r="AF755" s="476"/>
      <c r="AG755" s="476"/>
      <c r="AH755" s="476"/>
      <c r="AI755" s="476"/>
      <c r="AJ755" s="458">
        <f t="shared" si="659"/>
        <v>0</v>
      </c>
      <c r="AK755" s="476"/>
      <c r="AL755" s="476"/>
      <c r="AM755" s="499">
        <f t="shared" si="660"/>
        <v>0</v>
      </c>
      <c r="AN755" s="470"/>
      <c r="AO755" s="470"/>
      <c r="AP755" s="470"/>
      <c r="AQ755" s="72">
        <f t="shared" si="661"/>
        <v>0</v>
      </c>
    </row>
    <row r="756" s="448" customFormat="1" ht="14" customHeight="1" spans="1:43">
      <c r="A756" s="500"/>
      <c r="B756" s="470"/>
      <c r="C756" s="206" t="s">
        <v>803</v>
      </c>
      <c r="D756" s="474"/>
      <c r="E756" s="475">
        <f t="shared" si="656"/>
        <v>0</v>
      </c>
      <c r="F756" s="470"/>
      <c r="G756" s="470"/>
      <c r="H756" s="470"/>
      <c r="I756" s="470"/>
      <c r="J756" s="470"/>
      <c r="K756" s="470"/>
      <c r="L756" s="470"/>
      <c r="M756" s="470"/>
      <c r="N756" s="470"/>
      <c r="O756" s="470"/>
      <c r="P756" s="470"/>
      <c r="Q756" s="470"/>
      <c r="R756" s="458">
        <f t="shared" si="657"/>
        <v>0</v>
      </c>
      <c r="S756" s="476"/>
      <c r="T756" s="476"/>
      <c r="U756" s="458">
        <f t="shared" si="658"/>
        <v>0</v>
      </c>
      <c r="V756" s="476"/>
      <c r="W756" s="476"/>
      <c r="X756" s="476"/>
      <c r="Y756" s="476"/>
      <c r="Z756" s="476"/>
      <c r="AA756" s="476"/>
      <c r="AB756" s="476"/>
      <c r="AC756" s="476"/>
      <c r="AD756" s="476"/>
      <c r="AE756" s="476"/>
      <c r="AF756" s="476"/>
      <c r="AG756" s="476"/>
      <c r="AH756" s="476"/>
      <c r="AI756" s="476"/>
      <c r="AJ756" s="458"/>
      <c r="AK756" s="476"/>
      <c r="AL756" s="476"/>
      <c r="AM756" s="499">
        <f t="shared" si="660"/>
        <v>0</v>
      </c>
      <c r="AN756" s="470"/>
      <c r="AO756" s="470"/>
      <c r="AP756" s="470"/>
      <c r="AQ756" s="72">
        <f t="shared" si="661"/>
        <v>0</v>
      </c>
    </row>
    <row r="757" s="448" customFormat="1" ht="14" customHeight="1" spans="1:43">
      <c r="A757" s="500"/>
      <c r="B757" s="470"/>
      <c r="C757" s="206" t="s">
        <v>804</v>
      </c>
      <c r="D757" s="474"/>
      <c r="E757" s="475">
        <f t="shared" si="656"/>
        <v>0</v>
      </c>
      <c r="F757" s="476"/>
      <c r="G757" s="476"/>
      <c r="H757" s="476"/>
      <c r="I757" s="476"/>
      <c r="J757" s="476"/>
      <c r="K757" s="476"/>
      <c r="L757" s="476"/>
      <c r="M757" s="476"/>
      <c r="N757" s="476"/>
      <c r="O757" s="476"/>
      <c r="P757" s="476"/>
      <c r="Q757" s="476"/>
      <c r="R757" s="458">
        <f t="shared" si="657"/>
        <v>0</v>
      </c>
      <c r="S757" s="476"/>
      <c r="T757" s="476"/>
      <c r="U757" s="458">
        <f t="shared" si="658"/>
        <v>0</v>
      </c>
      <c r="V757" s="476"/>
      <c r="W757" s="476"/>
      <c r="X757" s="476"/>
      <c r="Y757" s="476"/>
      <c r="Z757" s="476"/>
      <c r="AA757" s="476"/>
      <c r="AB757" s="476"/>
      <c r="AC757" s="476"/>
      <c r="AD757" s="476"/>
      <c r="AE757" s="476"/>
      <c r="AF757" s="476"/>
      <c r="AG757" s="476"/>
      <c r="AH757" s="476"/>
      <c r="AI757" s="476"/>
      <c r="AJ757" s="458">
        <f t="shared" ref="AJ757:AJ761" si="664">SUM(W757:AI757)</f>
        <v>0</v>
      </c>
      <c r="AK757" s="476"/>
      <c r="AL757" s="476"/>
      <c r="AM757" s="499">
        <f t="shared" si="660"/>
        <v>0</v>
      </c>
      <c r="AN757" s="470"/>
      <c r="AO757" s="470"/>
      <c r="AP757" s="470"/>
      <c r="AQ757" s="72">
        <f t="shared" si="661"/>
        <v>0</v>
      </c>
    </row>
    <row r="758" s="448" customFormat="1" ht="14" customHeight="1" spans="1:43">
      <c r="A758" s="501"/>
      <c r="B758" s="470"/>
      <c r="C758" s="206" t="s">
        <v>230</v>
      </c>
      <c r="D758" s="474"/>
      <c r="E758" s="475">
        <f t="shared" si="656"/>
        <v>0</v>
      </c>
      <c r="F758" s="470"/>
      <c r="G758" s="470"/>
      <c r="H758" s="470"/>
      <c r="I758" s="470"/>
      <c r="J758" s="470"/>
      <c r="K758" s="470"/>
      <c r="L758" s="470"/>
      <c r="M758" s="470"/>
      <c r="N758" s="470"/>
      <c r="O758" s="470"/>
      <c r="P758" s="470"/>
      <c r="Q758" s="470"/>
      <c r="R758" s="458">
        <f t="shared" si="657"/>
        <v>0</v>
      </c>
      <c r="S758" s="476"/>
      <c r="T758" s="476"/>
      <c r="U758" s="458">
        <f t="shared" si="658"/>
        <v>0</v>
      </c>
      <c r="V758" s="476"/>
      <c r="W758" s="476"/>
      <c r="X758" s="476"/>
      <c r="Y758" s="476"/>
      <c r="Z758" s="476"/>
      <c r="AA758" s="476"/>
      <c r="AB758" s="476"/>
      <c r="AC758" s="476"/>
      <c r="AD758" s="476"/>
      <c r="AE758" s="476"/>
      <c r="AF758" s="476"/>
      <c r="AG758" s="476"/>
      <c r="AH758" s="476"/>
      <c r="AI758" s="476"/>
      <c r="AJ758" s="458">
        <f t="shared" si="664"/>
        <v>0</v>
      </c>
      <c r="AK758" s="476"/>
      <c r="AL758" s="476"/>
      <c r="AM758" s="499">
        <f t="shared" si="660"/>
        <v>0</v>
      </c>
      <c r="AN758" s="470"/>
      <c r="AO758" s="470"/>
      <c r="AP758" s="470"/>
      <c r="AQ758" s="72">
        <f t="shared" si="661"/>
        <v>0</v>
      </c>
    </row>
    <row r="759" s="448" customFormat="1" ht="14" customHeight="1" spans="1:43">
      <c r="A759" s="501"/>
      <c r="B759" s="470"/>
      <c r="C759" s="206" t="s">
        <v>805</v>
      </c>
      <c r="D759" s="474"/>
      <c r="E759" s="475">
        <f t="shared" si="656"/>
        <v>0</v>
      </c>
      <c r="F759" s="470"/>
      <c r="G759" s="470"/>
      <c r="H759" s="470"/>
      <c r="I759" s="470"/>
      <c r="J759" s="470"/>
      <c r="K759" s="470"/>
      <c r="L759" s="470"/>
      <c r="M759" s="470"/>
      <c r="N759" s="470"/>
      <c r="O759" s="470"/>
      <c r="P759" s="470"/>
      <c r="Q759" s="470"/>
      <c r="R759" s="458">
        <f t="shared" si="657"/>
        <v>0</v>
      </c>
      <c r="S759" s="476"/>
      <c r="T759" s="476"/>
      <c r="U759" s="458">
        <f t="shared" si="658"/>
        <v>0</v>
      </c>
      <c r="V759" s="476"/>
      <c r="W759" s="476"/>
      <c r="X759" s="476"/>
      <c r="Y759" s="476"/>
      <c r="Z759" s="476"/>
      <c r="AA759" s="476"/>
      <c r="AB759" s="476"/>
      <c r="AC759" s="476"/>
      <c r="AD759" s="476"/>
      <c r="AE759" s="476"/>
      <c r="AF759" s="476"/>
      <c r="AG759" s="476"/>
      <c r="AH759" s="476"/>
      <c r="AI759" s="476"/>
      <c r="AJ759" s="458">
        <f t="shared" si="664"/>
        <v>0</v>
      </c>
      <c r="AK759" s="476"/>
      <c r="AL759" s="476"/>
      <c r="AM759" s="499">
        <f t="shared" si="660"/>
        <v>0</v>
      </c>
      <c r="AN759" s="470"/>
      <c r="AO759" s="470"/>
      <c r="AP759" s="470"/>
      <c r="AQ759" s="72">
        <f t="shared" si="661"/>
        <v>0</v>
      </c>
    </row>
    <row r="760" s="448" customFormat="1" ht="14" customHeight="1" spans="1:43">
      <c r="A760" s="501"/>
      <c r="B760" s="470"/>
      <c r="C760" s="206" t="s">
        <v>168</v>
      </c>
      <c r="D760" s="474"/>
      <c r="E760" s="475">
        <f t="shared" si="656"/>
        <v>0</v>
      </c>
      <c r="F760" s="470"/>
      <c r="G760" s="470"/>
      <c r="H760" s="470"/>
      <c r="I760" s="470"/>
      <c r="J760" s="470"/>
      <c r="K760" s="470"/>
      <c r="L760" s="470"/>
      <c r="M760" s="470"/>
      <c r="N760" s="470"/>
      <c r="O760" s="470"/>
      <c r="P760" s="470"/>
      <c r="Q760" s="470"/>
      <c r="R760" s="458">
        <f t="shared" si="657"/>
        <v>0</v>
      </c>
      <c r="S760" s="476"/>
      <c r="T760" s="476"/>
      <c r="U760" s="458">
        <f t="shared" si="658"/>
        <v>0</v>
      </c>
      <c r="V760" s="476"/>
      <c r="W760" s="476"/>
      <c r="X760" s="476"/>
      <c r="Y760" s="476"/>
      <c r="Z760" s="476"/>
      <c r="AA760" s="476"/>
      <c r="AB760" s="476"/>
      <c r="AC760" s="476"/>
      <c r="AD760" s="476"/>
      <c r="AE760" s="476"/>
      <c r="AF760" s="476"/>
      <c r="AG760" s="476"/>
      <c r="AH760" s="476"/>
      <c r="AI760" s="476"/>
      <c r="AJ760" s="458">
        <f t="shared" si="664"/>
        <v>0</v>
      </c>
      <c r="AK760" s="476"/>
      <c r="AL760" s="476"/>
      <c r="AM760" s="499">
        <f t="shared" si="660"/>
        <v>0</v>
      </c>
      <c r="AN760" s="470"/>
      <c r="AO760" s="470"/>
      <c r="AP760" s="470"/>
      <c r="AQ760" s="72">
        <f t="shared" si="661"/>
        <v>0</v>
      </c>
    </row>
    <row r="761" s="448" customFormat="1" ht="14" customHeight="1" spans="1:43">
      <c r="A761" s="501"/>
      <c r="B761" s="470"/>
      <c r="C761" s="206" t="s">
        <v>806</v>
      </c>
      <c r="D761" s="474"/>
      <c r="E761" s="475">
        <f t="shared" si="656"/>
        <v>0</v>
      </c>
      <c r="F761" s="470"/>
      <c r="G761" s="470"/>
      <c r="H761" s="470"/>
      <c r="I761" s="470"/>
      <c r="J761" s="470"/>
      <c r="K761" s="470"/>
      <c r="L761" s="470"/>
      <c r="M761" s="470"/>
      <c r="N761" s="470"/>
      <c r="O761" s="470"/>
      <c r="P761" s="470"/>
      <c r="Q761" s="470"/>
      <c r="R761" s="458">
        <f t="shared" si="657"/>
        <v>0</v>
      </c>
      <c r="S761" s="476"/>
      <c r="T761" s="476"/>
      <c r="U761" s="458">
        <f t="shared" si="658"/>
        <v>0</v>
      </c>
      <c r="V761" s="476"/>
      <c r="W761" s="476"/>
      <c r="X761" s="476"/>
      <c r="Y761" s="476"/>
      <c r="Z761" s="476"/>
      <c r="AA761" s="476"/>
      <c r="AB761" s="476"/>
      <c r="AC761" s="476"/>
      <c r="AD761" s="476"/>
      <c r="AE761" s="476"/>
      <c r="AF761" s="476"/>
      <c r="AG761" s="476"/>
      <c r="AH761" s="476"/>
      <c r="AI761" s="476"/>
      <c r="AJ761" s="458">
        <f t="shared" si="664"/>
        <v>0</v>
      </c>
      <c r="AK761" s="476"/>
      <c r="AL761" s="476"/>
      <c r="AM761" s="499">
        <f t="shared" si="660"/>
        <v>0</v>
      </c>
      <c r="AN761" s="470"/>
      <c r="AO761" s="470"/>
      <c r="AP761" s="470"/>
      <c r="AQ761" s="72">
        <f t="shared" si="661"/>
        <v>0</v>
      </c>
    </row>
    <row r="762" s="448" customFormat="1" ht="14" customHeight="1" spans="1:43">
      <c r="A762" s="481"/>
      <c r="B762" s="479"/>
      <c r="C762" s="206" t="s">
        <v>807</v>
      </c>
      <c r="D762" s="474">
        <f t="shared" ref="D762:AQ762" si="665">SUM(D763)</f>
        <v>0</v>
      </c>
      <c r="E762" s="474">
        <f t="shared" si="665"/>
        <v>0</v>
      </c>
      <c r="F762" s="474">
        <f t="shared" si="665"/>
        <v>0</v>
      </c>
      <c r="G762" s="474">
        <f t="shared" si="665"/>
        <v>0</v>
      </c>
      <c r="H762" s="474">
        <f t="shared" si="665"/>
        <v>0</v>
      </c>
      <c r="I762" s="474">
        <f t="shared" si="665"/>
        <v>0</v>
      </c>
      <c r="J762" s="474">
        <f t="shared" si="665"/>
        <v>0</v>
      </c>
      <c r="K762" s="474">
        <f t="shared" si="665"/>
        <v>0</v>
      </c>
      <c r="L762" s="474">
        <f t="shared" si="665"/>
        <v>0</v>
      </c>
      <c r="M762" s="474">
        <f t="shared" si="665"/>
        <v>0</v>
      </c>
      <c r="N762" s="474">
        <f t="shared" si="665"/>
        <v>0</v>
      </c>
      <c r="O762" s="474">
        <f t="shared" si="665"/>
        <v>0</v>
      </c>
      <c r="P762" s="474">
        <f t="shared" si="665"/>
        <v>0</v>
      </c>
      <c r="Q762" s="474">
        <f t="shared" si="665"/>
        <v>0</v>
      </c>
      <c r="R762" s="474">
        <f t="shared" si="665"/>
        <v>0</v>
      </c>
      <c r="S762" s="474">
        <f t="shared" si="665"/>
        <v>0</v>
      </c>
      <c r="T762" s="474">
        <f t="shared" si="665"/>
        <v>0</v>
      </c>
      <c r="U762" s="474">
        <f t="shared" si="665"/>
        <v>0</v>
      </c>
      <c r="V762" s="474">
        <f t="shared" si="665"/>
        <v>0</v>
      </c>
      <c r="W762" s="474">
        <f t="shared" si="665"/>
        <v>0</v>
      </c>
      <c r="X762" s="474">
        <f t="shared" si="665"/>
        <v>0</v>
      </c>
      <c r="Y762" s="474">
        <f t="shared" si="665"/>
        <v>0</v>
      </c>
      <c r="Z762" s="474">
        <f t="shared" si="665"/>
        <v>0</v>
      </c>
      <c r="AA762" s="474">
        <f t="shared" si="665"/>
        <v>0</v>
      </c>
      <c r="AB762" s="474">
        <f t="shared" si="665"/>
        <v>0</v>
      </c>
      <c r="AC762" s="474">
        <f t="shared" si="665"/>
        <v>0</v>
      </c>
      <c r="AD762" s="474">
        <f t="shared" si="665"/>
        <v>0</v>
      </c>
      <c r="AE762" s="474">
        <f t="shared" si="665"/>
        <v>0</v>
      </c>
      <c r="AF762" s="474">
        <f t="shared" si="665"/>
        <v>0</v>
      </c>
      <c r="AG762" s="474">
        <f t="shared" si="665"/>
        <v>0</v>
      </c>
      <c r="AH762" s="474">
        <f t="shared" si="665"/>
        <v>0</v>
      </c>
      <c r="AI762" s="474">
        <f t="shared" si="665"/>
        <v>0</v>
      </c>
      <c r="AJ762" s="474">
        <f t="shared" si="665"/>
        <v>0</v>
      </c>
      <c r="AK762" s="474">
        <f t="shared" si="665"/>
        <v>0</v>
      </c>
      <c r="AL762" s="474">
        <f t="shared" si="665"/>
        <v>0</v>
      </c>
      <c r="AM762" s="498">
        <f t="shared" si="665"/>
        <v>0</v>
      </c>
      <c r="AN762" s="474">
        <f t="shared" si="665"/>
        <v>0</v>
      </c>
      <c r="AO762" s="474">
        <f t="shared" si="665"/>
        <v>0</v>
      </c>
      <c r="AP762" s="474">
        <f t="shared" si="665"/>
        <v>0</v>
      </c>
      <c r="AQ762" s="474">
        <f t="shared" si="665"/>
        <v>0</v>
      </c>
    </row>
    <row r="763" s="448" customFormat="1" ht="14" customHeight="1" spans="1:43">
      <c r="A763" s="456"/>
      <c r="B763" s="479"/>
      <c r="C763" s="206" t="s">
        <v>808</v>
      </c>
      <c r="D763" s="474"/>
      <c r="E763" s="475">
        <f t="shared" ref="E763:E776" si="666">R763+U763+V763+AJ763+AL763</f>
        <v>0</v>
      </c>
      <c r="F763" s="470"/>
      <c r="G763" s="470"/>
      <c r="H763" s="470"/>
      <c r="I763" s="470"/>
      <c r="J763" s="470"/>
      <c r="K763" s="470"/>
      <c r="L763" s="470"/>
      <c r="M763" s="470"/>
      <c r="N763" s="470"/>
      <c r="O763" s="470"/>
      <c r="P763" s="470"/>
      <c r="Q763" s="470"/>
      <c r="R763" s="458">
        <f t="shared" ref="R763:R776" si="667">SUM(F763:Q763)</f>
        <v>0</v>
      </c>
      <c r="S763" s="476"/>
      <c r="T763" s="476"/>
      <c r="U763" s="458">
        <f t="shared" ref="U763:U776" si="668">SUM(S763:T763)</f>
        <v>0</v>
      </c>
      <c r="V763" s="476"/>
      <c r="W763" s="476"/>
      <c r="X763" s="476"/>
      <c r="Y763" s="476"/>
      <c r="Z763" s="476"/>
      <c r="AA763" s="476"/>
      <c r="AB763" s="476"/>
      <c r="AC763" s="476"/>
      <c r="AD763" s="476"/>
      <c r="AE763" s="476"/>
      <c r="AF763" s="476"/>
      <c r="AG763" s="476"/>
      <c r="AH763" s="476"/>
      <c r="AI763" s="476"/>
      <c r="AJ763" s="458">
        <f t="shared" ref="AJ763:AJ776" si="669">SUM(W763:AI763)</f>
        <v>0</v>
      </c>
      <c r="AK763" s="476"/>
      <c r="AL763" s="476"/>
      <c r="AM763" s="499">
        <f t="shared" ref="AM763:AM776" si="670">R763+U763+V763+AJ763+AL763</f>
        <v>0</v>
      </c>
      <c r="AN763" s="470"/>
      <c r="AO763" s="470"/>
      <c r="AP763" s="470"/>
      <c r="AQ763" s="72">
        <f t="shared" ref="AQ763:AQ776" si="671">AM763+AN763+AO763+AP763</f>
        <v>0</v>
      </c>
    </row>
    <row r="764" s="448" customFormat="1" ht="14" customHeight="1" spans="1:43">
      <c r="A764" s="456"/>
      <c r="B764" s="479"/>
      <c r="C764" s="206" t="s">
        <v>809</v>
      </c>
      <c r="D764" s="474">
        <f t="shared" ref="D764:AQ764" si="672">D765+D776+D777+D780+D781+D782</f>
        <v>0</v>
      </c>
      <c r="E764" s="474">
        <f t="shared" si="672"/>
        <v>44006.67</v>
      </c>
      <c r="F764" s="474">
        <f t="shared" si="672"/>
        <v>1256.62</v>
      </c>
      <c r="G764" s="474">
        <f t="shared" si="672"/>
        <v>0</v>
      </c>
      <c r="H764" s="474">
        <f t="shared" si="672"/>
        <v>0</v>
      </c>
      <c r="I764" s="474">
        <f t="shared" si="672"/>
        <v>0</v>
      </c>
      <c r="J764" s="474">
        <f t="shared" si="672"/>
        <v>93.56</v>
      </c>
      <c r="K764" s="474">
        <f t="shared" si="672"/>
        <v>7.72</v>
      </c>
      <c r="L764" s="474">
        <f t="shared" si="672"/>
        <v>6.14</v>
      </c>
      <c r="M764" s="474">
        <f t="shared" si="672"/>
        <v>0</v>
      </c>
      <c r="N764" s="474">
        <f t="shared" si="672"/>
        <v>1.32</v>
      </c>
      <c r="O764" s="474">
        <f t="shared" si="672"/>
        <v>0</v>
      </c>
      <c r="P764" s="474">
        <f t="shared" si="672"/>
        <v>0</v>
      </c>
      <c r="Q764" s="474">
        <f t="shared" si="672"/>
        <v>0</v>
      </c>
      <c r="R764" s="474">
        <f t="shared" si="672"/>
        <v>1365.36</v>
      </c>
      <c r="S764" s="474">
        <f t="shared" si="672"/>
        <v>151.5</v>
      </c>
      <c r="T764" s="474">
        <f t="shared" si="672"/>
        <v>24</v>
      </c>
      <c r="U764" s="474">
        <f t="shared" si="672"/>
        <v>175.5</v>
      </c>
      <c r="V764" s="474">
        <f t="shared" si="672"/>
        <v>0</v>
      </c>
      <c r="W764" s="474">
        <f t="shared" si="672"/>
        <v>1441</v>
      </c>
      <c r="X764" s="474">
        <f t="shared" si="672"/>
        <v>1649.74</v>
      </c>
      <c r="Y764" s="474">
        <f t="shared" si="672"/>
        <v>1373.74</v>
      </c>
      <c r="Z764" s="474">
        <f t="shared" si="672"/>
        <v>0</v>
      </c>
      <c r="AA764" s="474">
        <f t="shared" si="672"/>
        <v>0</v>
      </c>
      <c r="AB764" s="474">
        <f t="shared" si="672"/>
        <v>0</v>
      </c>
      <c r="AC764" s="474">
        <f t="shared" si="672"/>
        <v>0</v>
      </c>
      <c r="AD764" s="474">
        <f t="shared" si="672"/>
        <v>0</v>
      </c>
      <c r="AE764" s="474">
        <f t="shared" si="672"/>
        <v>15.44</v>
      </c>
      <c r="AF764" s="474">
        <f t="shared" si="672"/>
        <v>35286.89</v>
      </c>
      <c r="AG764" s="474">
        <f t="shared" si="672"/>
        <v>0</v>
      </c>
      <c r="AH764" s="474">
        <f t="shared" si="672"/>
        <v>0</v>
      </c>
      <c r="AI764" s="474">
        <f t="shared" si="672"/>
        <v>2539</v>
      </c>
      <c r="AJ764" s="474">
        <f t="shared" si="672"/>
        <v>42305.81</v>
      </c>
      <c r="AK764" s="474">
        <f t="shared" si="672"/>
        <v>0</v>
      </c>
      <c r="AL764" s="474">
        <f t="shared" si="672"/>
        <v>160</v>
      </c>
      <c r="AM764" s="498">
        <f t="shared" si="672"/>
        <v>44006.67</v>
      </c>
      <c r="AN764" s="474">
        <f t="shared" si="672"/>
        <v>3</v>
      </c>
      <c r="AO764" s="474">
        <f t="shared" si="672"/>
        <v>0</v>
      </c>
      <c r="AP764" s="474">
        <f t="shared" si="672"/>
        <v>0</v>
      </c>
      <c r="AQ764" s="474">
        <f t="shared" si="672"/>
        <v>44009.67</v>
      </c>
    </row>
    <row r="765" s="448" customFormat="1" ht="14" customHeight="1" spans="1:43">
      <c r="A765" s="456"/>
      <c r="B765" s="479"/>
      <c r="C765" s="206" t="s">
        <v>810</v>
      </c>
      <c r="D765" s="474">
        <f t="shared" ref="D765:AQ765" si="673">SUM(D766:D775)</f>
        <v>0</v>
      </c>
      <c r="E765" s="474">
        <f t="shared" si="673"/>
        <v>2485.55</v>
      </c>
      <c r="F765" s="474">
        <f t="shared" si="673"/>
        <v>1104.34</v>
      </c>
      <c r="G765" s="474">
        <f t="shared" si="673"/>
        <v>0</v>
      </c>
      <c r="H765" s="474">
        <f t="shared" si="673"/>
        <v>0</v>
      </c>
      <c r="I765" s="474">
        <f t="shared" si="673"/>
        <v>0</v>
      </c>
      <c r="J765" s="474">
        <f t="shared" si="673"/>
        <v>83.98</v>
      </c>
      <c r="K765" s="474">
        <f t="shared" si="673"/>
        <v>6.92</v>
      </c>
      <c r="L765" s="474">
        <f t="shared" si="673"/>
        <v>5.51</v>
      </c>
      <c r="M765" s="474">
        <f t="shared" si="673"/>
        <v>0</v>
      </c>
      <c r="N765" s="474">
        <f t="shared" si="673"/>
        <v>1.32</v>
      </c>
      <c r="O765" s="474">
        <f t="shared" si="673"/>
        <v>0</v>
      </c>
      <c r="P765" s="474">
        <f t="shared" si="673"/>
        <v>0</v>
      </c>
      <c r="Q765" s="474">
        <f t="shared" si="673"/>
        <v>0</v>
      </c>
      <c r="R765" s="474">
        <f t="shared" si="673"/>
        <v>1202.07</v>
      </c>
      <c r="S765" s="474">
        <f t="shared" si="673"/>
        <v>133.04</v>
      </c>
      <c r="T765" s="474">
        <f t="shared" si="673"/>
        <v>10</v>
      </c>
      <c r="U765" s="474">
        <f t="shared" si="673"/>
        <v>143.04</v>
      </c>
      <c r="V765" s="474">
        <f t="shared" si="673"/>
        <v>0</v>
      </c>
      <c r="W765" s="474">
        <f t="shared" si="673"/>
        <v>1164</v>
      </c>
      <c r="X765" s="474">
        <f t="shared" si="673"/>
        <v>0</v>
      </c>
      <c r="Y765" s="474">
        <f t="shared" si="673"/>
        <v>141.98</v>
      </c>
      <c r="Z765" s="474">
        <f t="shared" si="673"/>
        <v>0</v>
      </c>
      <c r="AA765" s="474">
        <f t="shared" si="673"/>
        <v>0</v>
      </c>
      <c r="AB765" s="474">
        <f t="shared" si="673"/>
        <v>0</v>
      </c>
      <c r="AC765" s="474">
        <f t="shared" si="673"/>
        <v>0</v>
      </c>
      <c r="AD765" s="474">
        <f t="shared" si="673"/>
        <v>0</v>
      </c>
      <c r="AE765" s="474">
        <f t="shared" si="673"/>
        <v>15.44</v>
      </c>
      <c r="AF765" s="474">
        <f t="shared" si="673"/>
        <v>120.02</v>
      </c>
      <c r="AG765" s="474">
        <f t="shared" si="673"/>
        <v>0</v>
      </c>
      <c r="AH765" s="474">
        <f t="shared" si="673"/>
        <v>0</v>
      </c>
      <c r="AI765" s="474">
        <f t="shared" si="673"/>
        <v>-461</v>
      </c>
      <c r="AJ765" s="474">
        <f t="shared" si="673"/>
        <v>980.44</v>
      </c>
      <c r="AK765" s="474">
        <f t="shared" si="673"/>
        <v>0</v>
      </c>
      <c r="AL765" s="474">
        <f t="shared" si="673"/>
        <v>160</v>
      </c>
      <c r="AM765" s="498">
        <f t="shared" si="673"/>
        <v>2485.55</v>
      </c>
      <c r="AN765" s="474">
        <f t="shared" si="673"/>
        <v>0</v>
      </c>
      <c r="AO765" s="474">
        <f t="shared" si="673"/>
        <v>0</v>
      </c>
      <c r="AP765" s="474">
        <f t="shared" si="673"/>
        <v>0</v>
      </c>
      <c r="AQ765" s="474">
        <f t="shared" si="673"/>
        <v>2485.55</v>
      </c>
    </row>
    <row r="766" s="448" customFormat="1" ht="14" customHeight="1" spans="1:43">
      <c r="A766" s="456"/>
      <c r="B766" s="479"/>
      <c r="C766" s="206" t="s">
        <v>811</v>
      </c>
      <c r="D766" s="474"/>
      <c r="E766" s="475">
        <f t="shared" si="666"/>
        <v>1945.56</v>
      </c>
      <c r="F766" s="470">
        <v>485.96</v>
      </c>
      <c r="G766" s="470"/>
      <c r="H766" s="470"/>
      <c r="I766" s="470"/>
      <c r="J766" s="470">
        <v>43.98</v>
      </c>
      <c r="K766" s="470">
        <v>3.63</v>
      </c>
      <c r="L766" s="470">
        <v>2.88</v>
      </c>
      <c r="M766" s="470"/>
      <c r="N766" s="470">
        <v>1.32</v>
      </c>
      <c r="O766" s="470"/>
      <c r="P766" s="470"/>
      <c r="Q766" s="470"/>
      <c r="R766" s="458">
        <f t="shared" si="667"/>
        <v>537.77</v>
      </c>
      <c r="S766" s="476">
        <v>67.33</v>
      </c>
      <c r="T766" s="476">
        <v>8</v>
      </c>
      <c r="U766" s="458">
        <f t="shared" si="668"/>
        <v>75.33</v>
      </c>
      <c r="V766" s="476"/>
      <c r="W766" s="476">
        <v>1164</v>
      </c>
      <c r="X766" s="476"/>
      <c r="Y766" s="476">
        <v>30</v>
      </c>
      <c r="Z766" s="476"/>
      <c r="AA766" s="476"/>
      <c r="AB766" s="476"/>
      <c r="AC766" s="476"/>
      <c r="AD766" s="476"/>
      <c r="AE766" s="476">
        <v>15.44</v>
      </c>
      <c r="AF766" s="476">
        <v>63.02</v>
      </c>
      <c r="AG766" s="476"/>
      <c r="AH766" s="476"/>
      <c r="AI766" s="476"/>
      <c r="AJ766" s="458">
        <f t="shared" si="669"/>
        <v>1272.46</v>
      </c>
      <c r="AK766" s="476"/>
      <c r="AL766" s="476">
        <v>60</v>
      </c>
      <c r="AM766" s="499">
        <f t="shared" si="670"/>
        <v>1945.56</v>
      </c>
      <c r="AN766" s="470"/>
      <c r="AO766" s="470"/>
      <c r="AP766" s="470"/>
      <c r="AQ766" s="72">
        <f t="shared" si="671"/>
        <v>1945.56</v>
      </c>
    </row>
    <row r="767" s="448" customFormat="1" ht="14" customHeight="1" spans="1:43">
      <c r="A767" s="456"/>
      <c r="B767" s="479"/>
      <c r="C767" s="206" t="s">
        <v>812</v>
      </c>
      <c r="D767" s="474"/>
      <c r="E767" s="475">
        <f t="shared" si="666"/>
        <v>0</v>
      </c>
      <c r="F767" s="470"/>
      <c r="G767" s="470"/>
      <c r="H767" s="470"/>
      <c r="I767" s="470"/>
      <c r="J767" s="470"/>
      <c r="K767" s="470"/>
      <c r="L767" s="470"/>
      <c r="M767" s="470"/>
      <c r="N767" s="470"/>
      <c r="O767" s="470"/>
      <c r="P767" s="470"/>
      <c r="Q767" s="470"/>
      <c r="R767" s="458">
        <f t="shared" si="667"/>
        <v>0</v>
      </c>
      <c r="S767" s="476"/>
      <c r="T767" s="476"/>
      <c r="U767" s="458">
        <f t="shared" si="668"/>
        <v>0</v>
      </c>
      <c r="V767" s="476"/>
      <c r="W767" s="476"/>
      <c r="X767" s="476"/>
      <c r="Y767" s="476"/>
      <c r="Z767" s="476"/>
      <c r="AA767" s="476"/>
      <c r="AB767" s="476"/>
      <c r="AC767" s="476"/>
      <c r="AD767" s="476"/>
      <c r="AE767" s="476"/>
      <c r="AF767" s="476"/>
      <c r="AG767" s="476"/>
      <c r="AH767" s="476"/>
      <c r="AI767" s="476"/>
      <c r="AJ767" s="458">
        <f t="shared" si="669"/>
        <v>0</v>
      </c>
      <c r="AK767" s="476"/>
      <c r="AL767" s="476"/>
      <c r="AM767" s="499">
        <f t="shared" si="670"/>
        <v>0</v>
      </c>
      <c r="AN767" s="470"/>
      <c r="AO767" s="470"/>
      <c r="AP767" s="470"/>
      <c r="AQ767" s="72">
        <f t="shared" si="671"/>
        <v>0</v>
      </c>
    </row>
    <row r="768" s="448" customFormat="1" ht="14" customHeight="1" spans="1:43">
      <c r="A768" s="456"/>
      <c r="B768" s="479"/>
      <c r="C768" s="206" t="s">
        <v>813</v>
      </c>
      <c r="D768" s="474"/>
      <c r="E768" s="475">
        <f t="shared" si="666"/>
        <v>0</v>
      </c>
      <c r="F768" s="470"/>
      <c r="G768" s="470"/>
      <c r="H768" s="470"/>
      <c r="I768" s="470"/>
      <c r="J768" s="470"/>
      <c r="K768" s="470"/>
      <c r="L768" s="470"/>
      <c r="M768" s="470"/>
      <c r="N768" s="470"/>
      <c r="O768" s="470"/>
      <c r="P768" s="470"/>
      <c r="Q768" s="470"/>
      <c r="R768" s="458">
        <f t="shared" si="667"/>
        <v>0</v>
      </c>
      <c r="S768" s="476"/>
      <c r="T768" s="476"/>
      <c r="U768" s="458">
        <f t="shared" si="668"/>
        <v>0</v>
      </c>
      <c r="V768" s="476"/>
      <c r="W768" s="476"/>
      <c r="X768" s="476"/>
      <c r="Y768" s="476"/>
      <c r="Z768" s="476"/>
      <c r="AA768" s="476"/>
      <c r="AB768" s="476"/>
      <c r="AC768" s="476"/>
      <c r="AD768" s="476"/>
      <c r="AE768" s="476"/>
      <c r="AF768" s="476"/>
      <c r="AG768" s="476"/>
      <c r="AH768" s="476"/>
      <c r="AI768" s="476"/>
      <c r="AJ768" s="458">
        <f t="shared" si="669"/>
        <v>0</v>
      </c>
      <c r="AK768" s="476"/>
      <c r="AL768" s="476"/>
      <c r="AM768" s="499">
        <f t="shared" si="670"/>
        <v>0</v>
      </c>
      <c r="AN768" s="470"/>
      <c r="AO768" s="470"/>
      <c r="AP768" s="470"/>
      <c r="AQ768" s="72">
        <f t="shared" si="671"/>
        <v>0</v>
      </c>
    </row>
    <row r="769" s="448" customFormat="1" ht="14" customHeight="1" spans="1:43">
      <c r="A769" s="456"/>
      <c r="B769" s="479"/>
      <c r="C769" s="206" t="s">
        <v>814</v>
      </c>
      <c r="D769" s="474"/>
      <c r="E769" s="475">
        <f t="shared" si="666"/>
        <v>832.01</v>
      </c>
      <c r="F769" s="470">
        <v>618.38</v>
      </c>
      <c r="G769" s="470"/>
      <c r="H769" s="470"/>
      <c r="I769" s="470"/>
      <c r="J769" s="470">
        <v>40</v>
      </c>
      <c r="K769" s="470">
        <v>3.29</v>
      </c>
      <c r="L769" s="470">
        <v>2.63</v>
      </c>
      <c r="M769" s="470"/>
      <c r="N769" s="470"/>
      <c r="O769" s="470"/>
      <c r="P769" s="470"/>
      <c r="Q769" s="470"/>
      <c r="R769" s="458">
        <f t="shared" si="667"/>
        <v>664.3</v>
      </c>
      <c r="S769" s="476">
        <v>65.71</v>
      </c>
      <c r="T769" s="476">
        <v>2</v>
      </c>
      <c r="U769" s="458">
        <f t="shared" si="668"/>
        <v>67.71</v>
      </c>
      <c r="V769" s="476"/>
      <c r="W769" s="476"/>
      <c r="X769" s="476"/>
      <c r="Y769" s="476"/>
      <c r="Z769" s="476"/>
      <c r="AA769" s="476"/>
      <c r="AB769" s="476"/>
      <c r="AC769" s="476"/>
      <c r="AD769" s="476"/>
      <c r="AE769" s="476"/>
      <c r="AF769" s="476"/>
      <c r="AG769" s="476"/>
      <c r="AH769" s="476"/>
      <c r="AI769" s="476"/>
      <c r="AJ769" s="458">
        <f t="shared" si="669"/>
        <v>0</v>
      </c>
      <c r="AK769" s="476"/>
      <c r="AL769" s="476">
        <v>100</v>
      </c>
      <c r="AM769" s="499">
        <f t="shared" si="670"/>
        <v>832.01</v>
      </c>
      <c r="AN769" s="470"/>
      <c r="AO769" s="470"/>
      <c r="AP769" s="470"/>
      <c r="AQ769" s="72">
        <f t="shared" si="671"/>
        <v>832.01</v>
      </c>
    </row>
    <row r="770" s="448" customFormat="1" ht="14" customHeight="1" spans="1:43">
      <c r="A770" s="456"/>
      <c r="B770" s="479"/>
      <c r="C770" s="206" t="s">
        <v>815</v>
      </c>
      <c r="D770" s="474"/>
      <c r="E770" s="475">
        <f t="shared" si="666"/>
        <v>0</v>
      </c>
      <c r="F770" s="470"/>
      <c r="G770" s="470"/>
      <c r="H770" s="470"/>
      <c r="I770" s="470"/>
      <c r="J770" s="470"/>
      <c r="K770" s="470"/>
      <c r="L770" s="470"/>
      <c r="M770" s="470"/>
      <c r="N770" s="470"/>
      <c r="O770" s="470"/>
      <c r="P770" s="470"/>
      <c r="Q770" s="470"/>
      <c r="R770" s="458">
        <f t="shared" si="667"/>
        <v>0</v>
      </c>
      <c r="S770" s="476"/>
      <c r="T770" s="476"/>
      <c r="U770" s="458">
        <f t="shared" si="668"/>
        <v>0</v>
      </c>
      <c r="V770" s="476"/>
      <c r="W770" s="476"/>
      <c r="X770" s="476"/>
      <c r="Y770" s="476"/>
      <c r="Z770" s="476"/>
      <c r="AA770" s="476"/>
      <c r="AB770" s="476"/>
      <c r="AC770" s="476"/>
      <c r="AD770" s="476"/>
      <c r="AE770" s="476"/>
      <c r="AF770" s="476"/>
      <c r="AG770" s="476"/>
      <c r="AH770" s="476"/>
      <c r="AI770" s="476"/>
      <c r="AJ770" s="458">
        <f t="shared" si="669"/>
        <v>0</v>
      </c>
      <c r="AK770" s="476"/>
      <c r="AL770" s="476"/>
      <c r="AM770" s="499">
        <f t="shared" si="670"/>
        <v>0</v>
      </c>
      <c r="AN770" s="470"/>
      <c r="AO770" s="470"/>
      <c r="AP770" s="470"/>
      <c r="AQ770" s="72">
        <f t="shared" si="671"/>
        <v>0</v>
      </c>
    </row>
    <row r="771" s="448" customFormat="1" ht="14" customHeight="1" spans="1:43">
      <c r="A771" s="456"/>
      <c r="B771" s="479"/>
      <c r="C771" s="206" t="s">
        <v>816</v>
      </c>
      <c r="D771" s="474"/>
      <c r="E771" s="475">
        <f t="shared" si="666"/>
        <v>61.98</v>
      </c>
      <c r="F771" s="470"/>
      <c r="G771" s="470"/>
      <c r="H771" s="470"/>
      <c r="I771" s="470"/>
      <c r="J771" s="470"/>
      <c r="K771" s="470"/>
      <c r="L771" s="470"/>
      <c r="M771" s="470"/>
      <c r="N771" s="470"/>
      <c r="O771" s="470"/>
      <c r="P771" s="470"/>
      <c r="Q771" s="470"/>
      <c r="R771" s="458">
        <f t="shared" si="667"/>
        <v>0</v>
      </c>
      <c r="S771" s="476"/>
      <c r="T771" s="476"/>
      <c r="U771" s="458">
        <f t="shared" si="668"/>
        <v>0</v>
      </c>
      <c r="V771" s="476"/>
      <c r="W771" s="476"/>
      <c r="X771" s="476"/>
      <c r="Y771" s="476">
        <v>61.98</v>
      </c>
      <c r="Z771" s="476"/>
      <c r="AA771" s="476"/>
      <c r="AB771" s="476"/>
      <c r="AC771" s="476"/>
      <c r="AD771" s="476"/>
      <c r="AE771" s="476"/>
      <c r="AF771" s="476"/>
      <c r="AG771" s="476"/>
      <c r="AH771" s="476"/>
      <c r="AI771" s="476"/>
      <c r="AJ771" s="458">
        <f t="shared" si="669"/>
        <v>61.98</v>
      </c>
      <c r="AK771" s="476"/>
      <c r="AL771" s="476"/>
      <c r="AM771" s="499">
        <f t="shared" si="670"/>
        <v>61.98</v>
      </c>
      <c r="AN771" s="470"/>
      <c r="AO771" s="470"/>
      <c r="AP771" s="470"/>
      <c r="AQ771" s="72">
        <f t="shared" si="671"/>
        <v>61.98</v>
      </c>
    </row>
    <row r="772" s="448" customFormat="1" ht="14" customHeight="1" spans="1:43">
      <c r="A772" s="456"/>
      <c r="B772" s="479"/>
      <c r="C772" s="206" t="s">
        <v>817</v>
      </c>
      <c r="D772" s="474"/>
      <c r="E772" s="475">
        <f t="shared" si="666"/>
        <v>0</v>
      </c>
      <c r="F772" s="470"/>
      <c r="G772" s="470"/>
      <c r="H772" s="470"/>
      <c r="I772" s="470"/>
      <c r="J772" s="470"/>
      <c r="K772" s="470"/>
      <c r="L772" s="470"/>
      <c r="M772" s="470"/>
      <c r="N772" s="470"/>
      <c r="O772" s="470"/>
      <c r="P772" s="470"/>
      <c r="Q772" s="470"/>
      <c r="R772" s="458">
        <f t="shared" si="667"/>
        <v>0</v>
      </c>
      <c r="S772" s="476"/>
      <c r="T772" s="476"/>
      <c r="U772" s="458">
        <f t="shared" si="668"/>
        <v>0</v>
      </c>
      <c r="V772" s="476"/>
      <c r="W772" s="476"/>
      <c r="X772" s="476"/>
      <c r="Y772" s="476"/>
      <c r="Z772" s="476"/>
      <c r="AA772" s="476"/>
      <c r="AB772" s="476"/>
      <c r="AC772" s="476"/>
      <c r="AD772" s="476"/>
      <c r="AE772" s="476"/>
      <c r="AF772" s="476"/>
      <c r="AG772" s="476"/>
      <c r="AH772" s="476"/>
      <c r="AI772" s="476"/>
      <c r="AJ772" s="458">
        <f t="shared" si="669"/>
        <v>0</v>
      </c>
      <c r="AK772" s="476"/>
      <c r="AL772" s="476"/>
      <c r="AM772" s="499">
        <f t="shared" si="670"/>
        <v>0</v>
      </c>
      <c r="AN772" s="470"/>
      <c r="AO772" s="470"/>
      <c r="AP772" s="470"/>
      <c r="AQ772" s="72">
        <f t="shared" si="671"/>
        <v>0</v>
      </c>
    </row>
    <row r="773" s="448" customFormat="1" ht="14" customHeight="1" spans="1:43">
      <c r="A773" s="456"/>
      <c r="B773" s="479"/>
      <c r="C773" s="206" t="s">
        <v>818</v>
      </c>
      <c r="D773" s="474"/>
      <c r="E773" s="475">
        <f t="shared" si="666"/>
        <v>0</v>
      </c>
      <c r="F773" s="470"/>
      <c r="G773" s="470"/>
      <c r="H773" s="470"/>
      <c r="I773" s="470"/>
      <c r="J773" s="470"/>
      <c r="K773" s="470"/>
      <c r="L773" s="470"/>
      <c r="M773" s="470"/>
      <c r="N773" s="470"/>
      <c r="O773" s="470"/>
      <c r="P773" s="470"/>
      <c r="Q773" s="470"/>
      <c r="R773" s="458">
        <f t="shared" si="667"/>
        <v>0</v>
      </c>
      <c r="S773" s="476"/>
      <c r="T773" s="476"/>
      <c r="U773" s="458">
        <f t="shared" si="668"/>
        <v>0</v>
      </c>
      <c r="V773" s="476"/>
      <c r="W773" s="476"/>
      <c r="X773" s="476"/>
      <c r="Y773" s="476"/>
      <c r="Z773" s="476"/>
      <c r="AA773" s="476"/>
      <c r="AB773" s="476"/>
      <c r="AC773" s="476"/>
      <c r="AD773" s="476"/>
      <c r="AE773" s="476"/>
      <c r="AF773" s="476"/>
      <c r="AG773" s="476"/>
      <c r="AH773" s="476"/>
      <c r="AI773" s="476"/>
      <c r="AJ773" s="458">
        <f t="shared" si="669"/>
        <v>0</v>
      </c>
      <c r="AK773" s="476"/>
      <c r="AL773" s="476"/>
      <c r="AM773" s="499">
        <f t="shared" si="670"/>
        <v>0</v>
      </c>
      <c r="AN773" s="470"/>
      <c r="AO773" s="470"/>
      <c r="AP773" s="470"/>
      <c r="AQ773" s="72">
        <f t="shared" si="671"/>
        <v>0</v>
      </c>
    </row>
    <row r="774" s="448" customFormat="1" ht="14" customHeight="1" spans="1:43">
      <c r="A774" s="456"/>
      <c r="B774" s="479"/>
      <c r="C774" s="206" t="s">
        <v>819</v>
      </c>
      <c r="D774" s="474"/>
      <c r="E774" s="475">
        <f t="shared" si="666"/>
        <v>0</v>
      </c>
      <c r="F774" s="470"/>
      <c r="G774" s="470"/>
      <c r="H774" s="470"/>
      <c r="I774" s="470"/>
      <c r="J774" s="470"/>
      <c r="K774" s="470"/>
      <c r="L774" s="470"/>
      <c r="M774" s="470"/>
      <c r="N774" s="470"/>
      <c r="O774" s="470"/>
      <c r="P774" s="470"/>
      <c r="Q774" s="470"/>
      <c r="R774" s="458">
        <f t="shared" si="667"/>
        <v>0</v>
      </c>
      <c r="S774" s="476"/>
      <c r="T774" s="476"/>
      <c r="U774" s="458">
        <f t="shared" si="668"/>
        <v>0</v>
      </c>
      <c r="V774" s="476"/>
      <c r="W774" s="476"/>
      <c r="X774" s="476"/>
      <c r="Y774" s="476"/>
      <c r="Z774" s="476"/>
      <c r="AA774" s="476"/>
      <c r="AB774" s="476"/>
      <c r="AC774" s="476"/>
      <c r="AD774" s="476"/>
      <c r="AE774" s="476"/>
      <c r="AF774" s="476"/>
      <c r="AG774" s="476"/>
      <c r="AH774" s="476"/>
      <c r="AI774" s="476"/>
      <c r="AJ774" s="458">
        <f t="shared" si="669"/>
        <v>0</v>
      </c>
      <c r="AK774" s="476"/>
      <c r="AL774" s="476"/>
      <c r="AM774" s="499">
        <f t="shared" si="670"/>
        <v>0</v>
      </c>
      <c r="AN774" s="470"/>
      <c r="AO774" s="470"/>
      <c r="AP774" s="470"/>
      <c r="AQ774" s="72">
        <f t="shared" si="671"/>
        <v>0</v>
      </c>
    </row>
    <row r="775" s="448" customFormat="1" ht="14" customHeight="1" spans="1:43">
      <c r="A775" s="456"/>
      <c r="B775" s="479"/>
      <c r="C775" s="206" t="s">
        <v>820</v>
      </c>
      <c r="D775" s="474"/>
      <c r="E775" s="475">
        <f t="shared" si="666"/>
        <v>-354</v>
      </c>
      <c r="F775" s="470"/>
      <c r="G775" s="470"/>
      <c r="H775" s="470"/>
      <c r="I775" s="470"/>
      <c r="J775" s="470"/>
      <c r="K775" s="470"/>
      <c r="L775" s="470"/>
      <c r="M775" s="470"/>
      <c r="N775" s="470"/>
      <c r="O775" s="470"/>
      <c r="P775" s="470"/>
      <c r="Q775" s="470"/>
      <c r="R775" s="458">
        <f t="shared" si="667"/>
        <v>0</v>
      </c>
      <c r="S775" s="476"/>
      <c r="T775" s="476"/>
      <c r="U775" s="458">
        <f t="shared" si="668"/>
        <v>0</v>
      </c>
      <c r="V775" s="476"/>
      <c r="W775" s="476"/>
      <c r="X775" s="476"/>
      <c r="Y775" s="476">
        <v>50</v>
      </c>
      <c r="Z775" s="476"/>
      <c r="AA775" s="476"/>
      <c r="AB775" s="476"/>
      <c r="AC775" s="476"/>
      <c r="AD775" s="476"/>
      <c r="AE775" s="476"/>
      <c r="AF775" s="476">
        <v>57</v>
      </c>
      <c r="AG775" s="476"/>
      <c r="AH775" s="476"/>
      <c r="AI775" s="476">
        <v>-461</v>
      </c>
      <c r="AJ775" s="458">
        <f t="shared" si="669"/>
        <v>-354</v>
      </c>
      <c r="AK775" s="476"/>
      <c r="AL775" s="476"/>
      <c r="AM775" s="499">
        <f t="shared" si="670"/>
        <v>-354</v>
      </c>
      <c r="AN775" s="470"/>
      <c r="AO775" s="470"/>
      <c r="AP775" s="470"/>
      <c r="AQ775" s="72">
        <f t="shared" si="671"/>
        <v>-354</v>
      </c>
    </row>
    <row r="776" s="448" customFormat="1" ht="14" customHeight="1" spans="1:43">
      <c r="A776" s="456"/>
      <c r="B776" s="479"/>
      <c r="C776" s="206" t="s">
        <v>821</v>
      </c>
      <c r="D776" s="474"/>
      <c r="E776" s="475">
        <f t="shared" si="666"/>
        <v>454.94</v>
      </c>
      <c r="F776" s="470">
        <v>50.15</v>
      </c>
      <c r="G776" s="470"/>
      <c r="H776" s="470"/>
      <c r="I776" s="470"/>
      <c r="J776" s="470">
        <v>2.53</v>
      </c>
      <c r="K776" s="470">
        <v>0.22</v>
      </c>
      <c r="L776" s="470">
        <v>0.17</v>
      </c>
      <c r="M776" s="470"/>
      <c r="N776" s="470"/>
      <c r="O776" s="470"/>
      <c r="P776" s="470"/>
      <c r="Q776" s="470"/>
      <c r="R776" s="458">
        <f t="shared" si="667"/>
        <v>53.07</v>
      </c>
      <c r="S776" s="476">
        <v>18.46</v>
      </c>
      <c r="T776" s="476">
        <v>14</v>
      </c>
      <c r="U776" s="458">
        <f t="shared" si="668"/>
        <v>32.46</v>
      </c>
      <c r="V776" s="476"/>
      <c r="W776" s="476"/>
      <c r="X776" s="476">
        <v>6.41</v>
      </c>
      <c r="Y776" s="476">
        <v>363</v>
      </c>
      <c r="Z776" s="476"/>
      <c r="AA776" s="476"/>
      <c r="AB776" s="476"/>
      <c r="AC776" s="476"/>
      <c r="AD776" s="476"/>
      <c r="AE776" s="476"/>
      <c r="AF776" s="476"/>
      <c r="AG776" s="476"/>
      <c r="AH776" s="476"/>
      <c r="AI776" s="476"/>
      <c r="AJ776" s="458">
        <f t="shared" si="669"/>
        <v>369.41</v>
      </c>
      <c r="AK776" s="476"/>
      <c r="AL776" s="476"/>
      <c r="AM776" s="499">
        <f t="shared" si="670"/>
        <v>454.94</v>
      </c>
      <c r="AN776" s="470"/>
      <c r="AO776" s="470"/>
      <c r="AP776" s="470"/>
      <c r="AQ776" s="72">
        <f t="shared" si="671"/>
        <v>454.94</v>
      </c>
    </row>
    <row r="777" s="449" customFormat="1" ht="14" customHeight="1" spans="1:43">
      <c r="A777" s="456"/>
      <c r="B777" s="479"/>
      <c r="C777" s="206" t="s">
        <v>822</v>
      </c>
      <c r="D777" s="474">
        <f t="shared" ref="D777:AQ777" si="674">SUM(D778:D779)</f>
        <v>0</v>
      </c>
      <c r="E777" s="474">
        <f t="shared" si="674"/>
        <v>38166.87</v>
      </c>
      <c r="F777" s="474">
        <f t="shared" si="674"/>
        <v>0</v>
      </c>
      <c r="G777" s="474">
        <f t="shared" si="674"/>
        <v>0</v>
      </c>
      <c r="H777" s="474">
        <f t="shared" si="674"/>
        <v>0</v>
      </c>
      <c r="I777" s="474">
        <f t="shared" si="674"/>
        <v>0</v>
      </c>
      <c r="J777" s="474">
        <f t="shared" si="674"/>
        <v>0</v>
      </c>
      <c r="K777" s="474">
        <f t="shared" si="674"/>
        <v>0</v>
      </c>
      <c r="L777" s="474">
        <f t="shared" si="674"/>
        <v>0</v>
      </c>
      <c r="M777" s="474">
        <f t="shared" si="674"/>
        <v>0</v>
      </c>
      <c r="N777" s="474">
        <f t="shared" si="674"/>
        <v>0</v>
      </c>
      <c r="O777" s="474">
        <f t="shared" si="674"/>
        <v>0</v>
      </c>
      <c r="P777" s="474">
        <f t="shared" si="674"/>
        <v>0</v>
      </c>
      <c r="Q777" s="474">
        <f t="shared" si="674"/>
        <v>0</v>
      </c>
      <c r="R777" s="474">
        <f t="shared" si="674"/>
        <v>0</v>
      </c>
      <c r="S777" s="474">
        <f t="shared" si="674"/>
        <v>0</v>
      </c>
      <c r="T777" s="474">
        <f t="shared" si="674"/>
        <v>0</v>
      </c>
      <c r="U777" s="474">
        <f t="shared" si="674"/>
        <v>0</v>
      </c>
      <c r="V777" s="474">
        <f t="shared" si="674"/>
        <v>0</v>
      </c>
      <c r="W777" s="474">
        <f t="shared" si="674"/>
        <v>0</v>
      </c>
      <c r="X777" s="474">
        <f t="shared" si="674"/>
        <v>0</v>
      </c>
      <c r="Y777" s="474">
        <f t="shared" si="674"/>
        <v>0</v>
      </c>
      <c r="Z777" s="474">
        <f t="shared" si="674"/>
        <v>0</v>
      </c>
      <c r="AA777" s="474">
        <f t="shared" si="674"/>
        <v>0</v>
      </c>
      <c r="AB777" s="474">
        <f t="shared" si="674"/>
        <v>0</v>
      </c>
      <c r="AC777" s="474">
        <f t="shared" si="674"/>
        <v>0</v>
      </c>
      <c r="AD777" s="474">
        <f t="shared" si="674"/>
        <v>0</v>
      </c>
      <c r="AE777" s="474">
        <f t="shared" si="674"/>
        <v>0</v>
      </c>
      <c r="AF777" s="474">
        <f t="shared" si="674"/>
        <v>35166.87</v>
      </c>
      <c r="AG777" s="474">
        <f t="shared" si="674"/>
        <v>0</v>
      </c>
      <c r="AH777" s="474">
        <f t="shared" si="674"/>
        <v>0</v>
      </c>
      <c r="AI777" s="474">
        <f t="shared" si="674"/>
        <v>3000</v>
      </c>
      <c r="AJ777" s="474">
        <f t="shared" si="674"/>
        <v>38166.87</v>
      </c>
      <c r="AK777" s="474">
        <f t="shared" si="674"/>
        <v>0</v>
      </c>
      <c r="AL777" s="474">
        <f t="shared" si="674"/>
        <v>0</v>
      </c>
      <c r="AM777" s="498">
        <f t="shared" si="674"/>
        <v>38166.87</v>
      </c>
      <c r="AN777" s="474">
        <f t="shared" si="674"/>
        <v>0</v>
      </c>
      <c r="AO777" s="474">
        <f t="shared" si="674"/>
        <v>0</v>
      </c>
      <c r="AP777" s="474">
        <f t="shared" si="674"/>
        <v>0</v>
      </c>
      <c r="AQ777" s="474">
        <f t="shared" si="674"/>
        <v>38166.87</v>
      </c>
    </row>
    <row r="778" s="448" customFormat="1" ht="14" customHeight="1" spans="1:43">
      <c r="A778" s="456"/>
      <c r="B778" s="479"/>
      <c r="C778" s="206" t="s">
        <v>823</v>
      </c>
      <c r="D778" s="474"/>
      <c r="E778" s="475">
        <f t="shared" ref="E778:E782" si="675">R778+U778+V778+AJ778+AL778</f>
        <v>37264</v>
      </c>
      <c r="F778" s="470"/>
      <c r="G778" s="470"/>
      <c r="H778" s="470"/>
      <c r="I778" s="470"/>
      <c r="J778" s="470"/>
      <c r="K778" s="470"/>
      <c r="L778" s="470"/>
      <c r="M778" s="470"/>
      <c r="N778" s="470"/>
      <c r="O778" s="470"/>
      <c r="P778" s="470"/>
      <c r="Q778" s="470"/>
      <c r="R778" s="458">
        <f t="shared" ref="R778:R782" si="676">SUM(F778:Q778)</f>
        <v>0</v>
      </c>
      <c r="S778" s="476"/>
      <c r="T778" s="476"/>
      <c r="U778" s="458">
        <f t="shared" ref="U778:U782" si="677">SUM(S778:T778)</f>
        <v>0</v>
      </c>
      <c r="V778" s="476"/>
      <c r="W778" s="476"/>
      <c r="X778" s="476"/>
      <c r="Y778" s="476"/>
      <c r="Z778" s="476"/>
      <c r="AA778" s="476"/>
      <c r="AB778" s="476"/>
      <c r="AC778" s="476"/>
      <c r="AD778" s="476"/>
      <c r="AE778" s="476"/>
      <c r="AF778" s="476">
        <v>34264</v>
      </c>
      <c r="AG778" s="476"/>
      <c r="AH778" s="476"/>
      <c r="AI778" s="476">
        <v>3000</v>
      </c>
      <c r="AJ778" s="458">
        <f t="shared" ref="AJ778:AJ782" si="678">SUM(W778:AI778)</f>
        <v>37264</v>
      </c>
      <c r="AK778" s="476"/>
      <c r="AL778" s="476"/>
      <c r="AM778" s="499">
        <f t="shared" ref="AM778:AM782" si="679">R778+U778+V778+AJ778+AL778</f>
        <v>37264</v>
      </c>
      <c r="AN778" s="470"/>
      <c r="AO778" s="470"/>
      <c r="AP778" s="470"/>
      <c r="AQ778" s="72">
        <f t="shared" ref="AQ778:AQ782" si="680">AM778+AN778+AO778+AP778</f>
        <v>37264</v>
      </c>
    </row>
    <row r="779" s="449" customFormat="1" ht="14" customHeight="1" spans="1:43">
      <c r="A779" s="456"/>
      <c r="B779" s="479"/>
      <c r="C779" s="206" t="s">
        <v>824</v>
      </c>
      <c r="D779" s="474"/>
      <c r="E779" s="475">
        <f t="shared" si="675"/>
        <v>902.87</v>
      </c>
      <c r="F779" s="470"/>
      <c r="G779" s="470"/>
      <c r="H779" s="470"/>
      <c r="I779" s="470"/>
      <c r="J779" s="470"/>
      <c r="K779" s="470"/>
      <c r="L779" s="470"/>
      <c r="M779" s="470"/>
      <c r="N779" s="470"/>
      <c r="O779" s="470"/>
      <c r="P779" s="470"/>
      <c r="Q779" s="470"/>
      <c r="R779" s="458">
        <f t="shared" si="676"/>
        <v>0</v>
      </c>
      <c r="S779" s="476"/>
      <c r="T779" s="476"/>
      <c r="U779" s="458">
        <f t="shared" si="677"/>
        <v>0</v>
      </c>
      <c r="V779" s="476"/>
      <c r="W779" s="476"/>
      <c r="X779" s="476"/>
      <c r="Y779" s="476"/>
      <c r="Z779" s="476"/>
      <c r="AA779" s="476"/>
      <c r="AB779" s="476"/>
      <c r="AC779" s="476"/>
      <c r="AD779" s="476"/>
      <c r="AE779" s="476"/>
      <c r="AF779" s="476">
        <v>902.87</v>
      </c>
      <c r="AG779" s="476"/>
      <c r="AH779" s="476"/>
      <c r="AI779" s="476"/>
      <c r="AJ779" s="458">
        <f t="shared" si="678"/>
        <v>902.87</v>
      </c>
      <c r="AK779" s="476"/>
      <c r="AL779" s="476"/>
      <c r="AM779" s="499">
        <f t="shared" si="679"/>
        <v>902.87</v>
      </c>
      <c r="AN779" s="470"/>
      <c r="AO779" s="470"/>
      <c r="AP779" s="470"/>
      <c r="AQ779" s="72">
        <f t="shared" si="680"/>
        <v>902.87</v>
      </c>
    </row>
    <row r="780" s="449" customFormat="1" ht="14" customHeight="1" spans="1:43">
      <c r="A780" s="456"/>
      <c r="B780" s="479"/>
      <c r="C780" s="206" t="s">
        <v>825</v>
      </c>
      <c r="D780" s="474"/>
      <c r="E780" s="475">
        <f t="shared" si="675"/>
        <v>2226.28</v>
      </c>
      <c r="F780" s="470">
        <v>102.13</v>
      </c>
      <c r="G780" s="470"/>
      <c r="H780" s="470"/>
      <c r="I780" s="470"/>
      <c r="J780" s="470">
        <v>7.05</v>
      </c>
      <c r="K780" s="470">
        <v>0.58</v>
      </c>
      <c r="L780" s="470">
        <v>0.46</v>
      </c>
      <c r="M780" s="470"/>
      <c r="N780" s="470"/>
      <c r="O780" s="470"/>
      <c r="P780" s="470"/>
      <c r="Q780" s="470"/>
      <c r="R780" s="458">
        <f t="shared" si="676"/>
        <v>110.22</v>
      </c>
      <c r="S780" s="476"/>
      <c r="T780" s="476"/>
      <c r="U780" s="458">
        <f t="shared" si="677"/>
        <v>0</v>
      </c>
      <c r="V780" s="476"/>
      <c r="W780" s="476">
        <v>277</v>
      </c>
      <c r="X780" s="476">
        <v>1643.33</v>
      </c>
      <c r="Y780" s="476">
        <v>195.73</v>
      </c>
      <c r="Z780" s="476"/>
      <c r="AA780" s="476"/>
      <c r="AB780" s="476"/>
      <c r="AC780" s="476"/>
      <c r="AD780" s="476"/>
      <c r="AE780" s="476"/>
      <c r="AF780" s="476"/>
      <c r="AG780" s="476"/>
      <c r="AH780" s="476"/>
      <c r="AI780" s="476"/>
      <c r="AJ780" s="458">
        <f t="shared" si="678"/>
        <v>2116.06</v>
      </c>
      <c r="AK780" s="476"/>
      <c r="AL780" s="476"/>
      <c r="AM780" s="499">
        <f t="shared" si="679"/>
        <v>2226.28</v>
      </c>
      <c r="AN780" s="470"/>
      <c r="AO780" s="470"/>
      <c r="AP780" s="470"/>
      <c r="AQ780" s="72">
        <f t="shared" si="680"/>
        <v>2226.28</v>
      </c>
    </row>
    <row r="781" s="449" customFormat="1" ht="14" customHeight="1" spans="1:43">
      <c r="A781" s="456"/>
      <c r="B781" s="479"/>
      <c r="C781" s="206" t="s">
        <v>826</v>
      </c>
      <c r="D781" s="474"/>
      <c r="E781" s="475">
        <f t="shared" si="675"/>
        <v>0</v>
      </c>
      <c r="F781" s="470"/>
      <c r="G781" s="470"/>
      <c r="H781" s="470"/>
      <c r="I781" s="470"/>
      <c r="J781" s="470"/>
      <c r="K781" s="470"/>
      <c r="L781" s="470"/>
      <c r="M781" s="470"/>
      <c r="N781" s="470"/>
      <c r="O781" s="470"/>
      <c r="P781" s="470"/>
      <c r="Q781" s="470"/>
      <c r="R781" s="458">
        <f t="shared" si="676"/>
        <v>0</v>
      </c>
      <c r="S781" s="476"/>
      <c r="T781" s="476"/>
      <c r="U781" s="458">
        <f t="shared" si="677"/>
        <v>0</v>
      </c>
      <c r="V781" s="476"/>
      <c r="W781" s="476"/>
      <c r="X781" s="476"/>
      <c r="Y781" s="476"/>
      <c r="Z781" s="476"/>
      <c r="AA781" s="476"/>
      <c r="AB781" s="476"/>
      <c r="AC781" s="476"/>
      <c r="AD781" s="476"/>
      <c r="AE781" s="476"/>
      <c r="AF781" s="476"/>
      <c r="AG781" s="476"/>
      <c r="AH781" s="476"/>
      <c r="AI781" s="476"/>
      <c r="AJ781" s="458">
        <f t="shared" si="678"/>
        <v>0</v>
      </c>
      <c r="AK781" s="476"/>
      <c r="AL781" s="476"/>
      <c r="AM781" s="499">
        <f t="shared" si="679"/>
        <v>0</v>
      </c>
      <c r="AN781" s="470"/>
      <c r="AO781" s="470"/>
      <c r="AP781" s="470"/>
      <c r="AQ781" s="72">
        <f t="shared" si="680"/>
        <v>0</v>
      </c>
    </row>
    <row r="782" s="448" customFormat="1" ht="14" customHeight="1" spans="1:43">
      <c r="A782" s="456"/>
      <c r="B782" s="479"/>
      <c r="C782" s="206" t="s">
        <v>827</v>
      </c>
      <c r="D782" s="474"/>
      <c r="E782" s="475">
        <f t="shared" si="675"/>
        <v>673.03</v>
      </c>
      <c r="F782" s="470"/>
      <c r="G782" s="470"/>
      <c r="H782" s="470"/>
      <c r="I782" s="470"/>
      <c r="J782" s="470"/>
      <c r="K782" s="470"/>
      <c r="L782" s="470"/>
      <c r="M782" s="470"/>
      <c r="N782" s="470"/>
      <c r="O782" s="470"/>
      <c r="P782" s="470"/>
      <c r="Q782" s="470"/>
      <c r="R782" s="458">
        <f t="shared" si="676"/>
        <v>0</v>
      </c>
      <c r="S782" s="476"/>
      <c r="T782" s="476"/>
      <c r="U782" s="458">
        <f t="shared" si="677"/>
        <v>0</v>
      </c>
      <c r="V782" s="476"/>
      <c r="W782" s="476"/>
      <c r="X782" s="476"/>
      <c r="Y782" s="476">
        <v>673.03</v>
      </c>
      <c r="Z782" s="476"/>
      <c r="AA782" s="476"/>
      <c r="AB782" s="476"/>
      <c r="AC782" s="476"/>
      <c r="AD782" s="476"/>
      <c r="AE782" s="476"/>
      <c r="AF782" s="476"/>
      <c r="AG782" s="476"/>
      <c r="AH782" s="476"/>
      <c r="AI782" s="476"/>
      <c r="AJ782" s="458">
        <f t="shared" si="678"/>
        <v>673.03</v>
      </c>
      <c r="AK782" s="476"/>
      <c r="AL782" s="476"/>
      <c r="AM782" s="499">
        <f t="shared" si="679"/>
        <v>673.03</v>
      </c>
      <c r="AN782" s="470">
        <v>3</v>
      </c>
      <c r="AO782" s="470"/>
      <c r="AP782" s="470"/>
      <c r="AQ782" s="72">
        <f t="shared" si="680"/>
        <v>676.03</v>
      </c>
    </row>
    <row r="783" s="449" customFormat="1" ht="14" customHeight="1" spans="1:43">
      <c r="A783" s="456"/>
      <c r="B783" s="479"/>
      <c r="C783" s="206" t="s">
        <v>828</v>
      </c>
      <c r="D783" s="474">
        <f t="shared" ref="D783:AQ783" si="681">D784+D809+D834+D860+D871+D882+D888+D895+D902+D905</f>
        <v>0</v>
      </c>
      <c r="E783" s="474">
        <f t="shared" si="681"/>
        <v>21995.97</v>
      </c>
      <c r="F783" s="474">
        <f t="shared" si="681"/>
        <v>2007.36</v>
      </c>
      <c r="G783" s="474">
        <f t="shared" si="681"/>
        <v>0</v>
      </c>
      <c r="H783" s="474">
        <f t="shared" si="681"/>
        <v>0</v>
      </c>
      <c r="I783" s="474">
        <f t="shared" si="681"/>
        <v>0</v>
      </c>
      <c r="J783" s="474">
        <f t="shared" si="681"/>
        <v>122</v>
      </c>
      <c r="K783" s="474">
        <f t="shared" si="681"/>
        <v>10.07</v>
      </c>
      <c r="L783" s="474">
        <f t="shared" si="681"/>
        <v>7.98</v>
      </c>
      <c r="M783" s="474">
        <f t="shared" si="681"/>
        <v>0</v>
      </c>
      <c r="N783" s="474">
        <f t="shared" si="681"/>
        <v>9.72</v>
      </c>
      <c r="O783" s="474">
        <f t="shared" si="681"/>
        <v>0</v>
      </c>
      <c r="P783" s="474">
        <f t="shared" si="681"/>
        <v>0</v>
      </c>
      <c r="Q783" s="474">
        <f t="shared" si="681"/>
        <v>0</v>
      </c>
      <c r="R783" s="474">
        <f t="shared" si="681"/>
        <v>2157.13</v>
      </c>
      <c r="S783" s="474">
        <f t="shared" si="681"/>
        <v>270.43</v>
      </c>
      <c r="T783" s="474">
        <f t="shared" si="681"/>
        <v>46</v>
      </c>
      <c r="U783" s="474">
        <f t="shared" si="681"/>
        <v>316.43</v>
      </c>
      <c r="V783" s="474">
        <f t="shared" si="681"/>
        <v>0</v>
      </c>
      <c r="W783" s="474">
        <f t="shared" si="681"/>
        <v>1205.97</v>
      </c>
      <c r="X783" s="474">
        <f t="shared" si="681"/>
        <v>415.84</v>
      </c>
      <c r="Y783" s="474">
        <f t="shared" si="681"/>
        <v>2992.6</v>
      </c>
      <c r="Z783" s="474">
        <f t="shared" si="681"/>
        <v>136.69</v>
      </c>
      <c r="AA783" s="474">
        <f t="shared" si="681"/>
        <v>0</v>
      </c>
      <c r="AB783" s="474">
        <f t="shared" si="681"/>
        <v>452</v>
      </c>
      <c r="AC783" s="474">
        <f t="shared" si="681"/>
        <v>0</v>
      </c>
      <c r="AD783" s="474">
        <f t="shared" si="681"/>
        <v>0</v>
      </c>
      <c r="AE783" s="474">
        <f t="shared" si="681"/>
        <v>7183.04</v>
      </c>
      <c r="AF783" s="474">
        <f t="shared" si="681"/>
        <v>6068.09</v>
      </c>
      <c r="AG783" s="474">
        <f t="shared" si="681"/>
        <v>0</v>
      </c>
      <c r="AH783" s="474">
        <f t="shared" si="681"/>
        <v>0</v>
      </c>
      <c r="AI783" s="474">
        <f t="shared" si="681"/>
        <v>473.18</v>
      </c>
      <c r="AJ783" s="474">
        <f t="shared" si="681"/>
        <v>18927.41</v>
      </c>
      <c r="AK783" s="474">
        <f t="shared" si="681"/>
        <v>0</v>
      </c>
      <c r="AL783" s="474">
        <f t="shared" si="681"/>
        <v>595</v>
      </c>
      <c r="AM783" s="498">
        <f t="shared" si="681"/>
        <v>21995.97</v>
      </c>
      <c r="AN783" s="474">
        <f t="shared" si="681"/>
        <v>62213</v>
      </c>
      <c r="AO783" s="474">
        <f t="shared" si="681"/>
        <v>12674</v>
      </c>
      <c r="AP783" s="474">
        <f t="shared" si="681"/>
        <v>344</v>
      </c>
      <c r="AQ783" s="474">
        <f t="shared" si="681"/>
        <v>97226.97</v>
      </c>
    </row>
    <row r="784" s="448" customFormat="1" ht="14" customHeight="1" spans="1:43">
      <c r="A784" s="456"/>
      <c r="B784" s="479"/>
      <c r="C784" s="206" t="s">
        <v>829</v>
      </c>
      <c r="D784" s="474">
        <f t="shared" ref="D784:AQ784" si="682">SUM(D785:D808)</f>
        <v>0</v>
      </c>
      <c r="E784" s="474">
        <f t="shared" si="682"/>
        <v>5499.04</v>
      </c>
      <c r="F784" s="474">
        <f t="shared" si="682"/>
        <v>1120.98</v>
      </c>
      <c r="G784" s="474">
        <f t="shared" si="682"/>
        <v>0</v>
      </c>
      <c r="H784" s="474">
        <f t="shared" si="682"/>
        <v>0</v>
      </c>
      <c r="I784" s="474">
        <f t="shared" si="682"/>
        <v>0</v>
      </c>
      <c r="J784" s="474">
        <f t="shared" si="682"/>
        <v>63.13</v>
      </c>
      <c r="K784" s="474">
        <f t="shared" si="682"/>
        <v>5.21</v>
      </c>
      <c r="L784" s="474">
        <f t="shared" si="682"/>
        <v>4.14</v>
      </c>
      <c r="M784" s="474">
        <f t="shared" si="682"/>
        <v>0</v>
      </c>
      <c r="N784" s="474">
        <f t="shared" si="682"/>
        <v>6.6</v>
      </c>
      <c r="O784" s="474">
        <f t="shared" si="682"/>
        <v>0</v>
      </c>
      <c r="P784" s="474">
        <f t="shared" si="682"/>
        <v>0</v>
      </c>
      <c r="Q784" s="474">
        <f t="shared" si="682"/>
        <v>0</v>
      </c>
      <c r="R784" s="474">
        <f t="shared" si="682"/>
        <v>1200.06</v>
      </c>
      <c r="S784" s="474">
        <f t="shared" si="682"/>
        <v>134.37</v>
      </c>
      <c r="T784" s="474">
        <f t="shared" si="682"/>
        <v>8</v>
      </c>
      <c r="U784" s="474">
        <f t="shared" si="682"/>
        <v>142.37</v>
      </c>
      <c r="V784" s="474">
        <f t="shared" si="682"/>
        <v>0</v>
      </c>
      <c r="W784" s="474">
        <f t="shared" si="682"/>
        <v>585.97</v>
      </c>
      <c r="X784" s="474">
        <f t="shared" si="682"/>
        <v>14.47</v>
      </c>
      <c r="Y784" s="474">
        <f t="shared" si="682"/>
        <v>276</v>
      </c>
      <c r="Z784" s="474">
        <f t="shared" si="682"/>
        <v>136.69</v>
      </c>
      <c r="AA784" s="474">
        <f t="shared" si="682"/>
        <v>0</v>
      </c>
      <c r="AB784" s="474">
        <f t="shared" si="682"/>
        <v>0</v>
      </c>
      <c r="AC784" s="474">
        <f t="shared" si="682"/>
        <v>0</v>
      </c>
      <c r="AD784" s="474">
        <f t="shared" si="682"/>
        <v>0</v>
      </c>
      <c r="AE784" s="474">
        <f t="shared" si="682"/>
        <v>3914.3</v>
      </c>
      <c r="AF784" s="474">
        <f t="shared" si="682"/>
        <v>196</v>
      </c>
      <c r="AG784" s="474">
        <f t="shared" si="682"/>
        <v>0</v>
      </c>
      <c r="AH784" s="474">
        <f t="shared" si="682"/>
        <v>0</v>
      </c>
      <c r="AI784" s="474">
        <f t="shared" si="682"/>
        <v>-971.82</v>
      </c>
      <c r="AJ784" s="474">
        <f t="shared" si="682"/>
        <v>4151.61</v>
      </c>
      <c r="AK784" s="474">
        <f t="shared" si="682"/>
        <v>0</v>
      </c>
      <c r="AL784" s="474">
        <f t="shared" si="682"/>
        <v>5</v>
      </c>
      <c r="AM784" s="498">
        <f t="shared" si="682"/>
        <v>5499.04</v>
      </c>
      <c r="AN784" s="474">
        <f t="shared" si="682"/>
        <v>5973</v>
      </c>
      <c r="AO784" s="474">
        <f t="shared" si="682"/>
        <v>69</v>
      </c>
      <c r="AP784" s="474">
        <f t="shared" si="682"/>
        <v>210</v>
      </c>
      <c r="AQ784" s="474">
        <f t="shared" si="682"/>
        <v>11751.04</v>
      </c>
    </row>
    <row r="785" s="448" customFormat="1" ht="14" customHeight="1" spans="1:43">
      <c r="A785" s="469"/>
      <c r="B785" s="470"/>
      <c r="C785" s="206" t="s">
        <v>811</v>
      </c>
      <c r="D785" s="474"/>
      <c r="E785" s="475">
        <f t="shared" ref="E785:E808" si="683">R785+U785+V785+AJ785+AL785</f>
        <v>1344.07</v>
      </c>
      <c r="F785" s="470">
        <v>1120.98</v>
      </c>
      <c r="G785" s="470"/>
      <c r="H785" s="470"/>
      <c r="I785" s="470"/>
      <c r="J785" s="470">
        <v>63.13</v>
      </c>
      <c r="K785" s="470">
        <v>5.21</v>
      </c>
      <c r="L785" s="470">
        <v>4.14</v>
      </c>
      <c r="M785" s="470"/>
      <c r="N785" s="470">
        <v>6.6</v>
      </c>
      <c r="O785" s="470"/>
      <c r="P785" s="470"/>
      <c r="Q785" s="470"/>
      <c r="R785" s="458">
        <f t="shared" ref="R785:R808" si="684">SUM(F785:Q785)</f>
        <v>1200.06</v>
      </c>
      <c r="S785" s="476">
        <v>56.62</v>
      </c>
      <c r="T785" s="476">
        <v>4</v>
      </c>
      <c r="U785" s="458">
        <f t="shared" ref="U785:U808" si="685">SUM(S785:T785)</f>
        <v>60.62</v>
      </c>
      <c r="V785" s="476"/>
      <c r="W785" s="476"/>
      <c r="X785" s="476">
        <v>7.39</v>
      </c>
      <c r="Y785" s="476">
        <v>71</v>
      </c>
      <c r="Z785" s="476"/>
      <c r="AA785" s="476"/>
      <c r="AB785" s="476"/>
      <c r="AC785" s="476"/>
      <c r="AD785" s="476"/>
      <c r="AE785" s="476"/>
      <c r="AF785" s="476"/>
      <c r="AG785" s="476"/>
      <c r="AH785" s="476"/>
      <c r="AI785" s="476"/>
      <c r="AJ785" s="458">
        <f t="shared" ref="AJ785:AJ808" si="686">SUM(W785:AI785)</f>
        <v>78.39</v>
      </c>
      <c r="AK785" s="476"/>
      <c r="AL785" s="476">
        <v>5</v>
      </c>
      <c r="AM785" s="499">
        <f t="shared" ref="AM785:AM808" si="687">R785+U785+V785+AJ785+AL785</f>
        <v>1344.07</v>
      </c>
      <c r="AN785" s="470"/>
      <c r="AO785" s="470"/>
      <c r="AP785" s="470"/>
      <c r="AQ785" s="72">
        <f t="shared" ref="AQ785:AQ808" si="688">AM785+AN785+AO785+AP785</f>
        <v>1344.07</v>
      </c>
    </row>
    <row r="786" s="449" customFormat="1" ht="14" customHeight="1" spans="1:43">
      <c r="A786" s="456"/>
      <c r="B786" s="517"/>
      <c r="C786" s="206" t="s">
        <v>812</v>
      </c>
      <c r="D786" s="474"/>
      <c r="E786" s="475">
        <f t="shared" si="683"/>
        <v>0</v>
      </c>
      <c r="F786" s="470"/>
      <c r="G786" s="470"/>
      <c r="H786" s="470"/>
      <c r="I786" s="470"/>
      <c r="J786" s="470"/>
      <c r="K786" s="470"/>
      <c r="L786" s="470"/>
      <c r="M786" s="470"/>
      <c r="N786" s="470"/>
      <c r="O786" s="470"/>
      <c r="P786" s="470"/>
      <c r="Q786" s="470"/>
      <c r="R786" s="458">
        <f t="shared" si="684"/>
        <v>0</v>
      </c>
      <c r="S786" s="476"/>
      <c r="T786" s="476"/>
      <c r="U786" s="458">
        <f t="shared" si="685"/>
        <v>0</v>
      </c>
      <c r="V786" s="476"/>
      <c r="W786" s="476"/>
      <c r="X786" s="476"/>
      <c r="Y786" s="476"/>
      <c r="Z786" s="476"/>
      <c r="AA786" s="476"/>
      <c r="AB786" s="476"/>
      <c r="AC786" s="476"/>
      <c r="AD786" s="476"/>
      <c r="AE786" s="476"/>
      <c r="AF786" s="476"/>
      <c r="AG786" s="476"/>
      <c r="AH786" s="476"/>
      <c r="AI786" s="476"/>
      <c r="AJ786" s="458">
        <f t="shared" si="686"/>
        <v>0</v>
      </c>
      <c r="AK786" s="476"/>
      <c r="AL786" s="476"/>
      <c r="AM786" s="499">
        <f t="shared" si="687"/>
        <v>0</v>
      </c>
      <c r="AN786" s="470"/>
      <c r="AO786" s="470"/>
      <c r="AP786" s="470"/>
      <c r="AQ786" s="72">
        <f t="shared" si="688"/>
        <v>0</v>
      </c>
    </row>
    <row r="787" s="448" customFormat="1" ht="14" customHeight="1" spans="1:43">
      <c r="A787" s="469"/>
      <c r="B787" s="470"/>
      <c r="C787" s="206" t="s">
        <v>813</v>
      </c>
      <c r="D787" s="474"/>
      <c r="E787" s="475">
        <f t="shared" si="683"/>
        <v>0</v>
      </c>
      <c r="F787" s="470"/>
      <c r="G787" s="470"/>
      <c r="H787" s="470"/>
      <c r="I787" s="470"/>
      <c r="J787" s="470"/>
      <c r="K787" s="470"/>
      <c r="L787" s="470"/>
      <c r="M787" s="470"/>
      <c r="N787" s="470"/>
      <c r="O787" s="470"/>
      <c r="P787" s="470"/>
      <c r="Q787" s="470"/>
      <c r="R787" s="458">
        <f t="shared" si="684"/>
        <v>0</v>
      </c>
      <c r="S787" s="476"/>
      <c r="T787" s="476"/>
      <c r="U787" s="458">
        <f t="shared" si="685"/>
        <v>0</v>
      </c>
      <c r="V787" s="476"/>
      <c r="W787" s="476"/>
      <c r="X787" s="476"/>
      <c r="Y787" s="476"/>
      <c r="Z787" s="476"/>
      <c r="AA787" s="476"/>
      <c r="AB787" s="476"/>
      <c r="AC787" s="476"/>
      <c r="AD787" s="476"/>
      <c r="AE787" s="476"/>
      <c r="AF787" s="476"/>
      <c r="AG787" s="476"/>
      <c r="AH787" s="476"/>
      <c r="AI787" s="476"/>
      <c r="AJ787" s="458">
        <f t="shared" si="686"/>
        <v>0</v>
      </c>
      <c r="AK787" s="476"/>
      <c r="AL787" s="476"/>
      <c r="AM787" s="499">
        <f t="shared" si="687"/>
        <v>0</v>
      </c>
      <c r="AN787" s="470"/>
      <c r="AO787" s="470"/>
      <c r="AP787" s="470"/>
      <c r="AQ787" s="72">
        <f t="shared" si="688"/>
        <v>0</v>
      </c>
    </row>
    <row r="788" s="449" customFormat="1" ht="14" customHeight="1" spans="1:43">
      <c r="A788" s="469"/>
      <c r="B788" s="470"/>
      <c r="C788" s="206" t="s">
        <v>830</v>
      </c>
      <c r="D788" s="474"/>
      <c r="E788" s="475">
        <f t="shared" si="683"/>
        <v>0</v>
      </c>
      <c r="F788" s="470"/>
      <c r="G788" s="470"/>
      <c r="H788" s="470"/>
      <c r="I788" s="470"/>
      <c r="J788" s="470"/>
      <c r="K788" s="470"/>
      <c r="L788" s="470"/>
      <c r="M788" s="470"/>
      <c r="N788" s="470"/>
      <c r="O788" s="470"/>
      <c r="P788" s="470"/>
      <c r="Q788" s="470"/>
      <c r="R788" s="458">
        <f t="shared" si="684"/>
        <v>0</v>
      </c>
      <c r="S788" s="476"/>
      <c r="T788" s="476"/>
      <c r="U788" s="458">
        <f t="shared" si="685"/>
        <v>0</v>
      </c>
      <c r="V788" s="476"/>
      <c r="W788" s="476"/>
      <c r="X788" s="476"/>
      <c r="Y788" s="476"/>
      <c r="Z788" s="476"/>
      <c r="AA788" s="476"/>
      <c r="AB788" s="476"/>
      <c r="AC788" s="476"/>
      <c r="AD788" s="476"/>
      <c r="AE788" s="476"/>
      <c r="AF788" s="476"/>
      <c r="AG788" s="476"/>
      <c r="AH788" s="476"/>
      <c r="AI788" s="476"/>
      <c r="AJ788" s="458">
        <f t="shared" si="686"/>
        <v>0</v>
      </c>
      <c r="AK788" s="476"/>
      <c r="AL788" s="476"/>
      <c r="AM788" s="499">
        <f t="shared" si="687"/>
        <v>0</v>
      </c>
      <c r="AN788" s="470"/>
      <c r="AO788" s="470"/>
      <c r="AP788" s="470"/>
      <c r="AQ788" s="72">
        <f t="shared" si="688"/>
        <v>0</v>
      </c>
    </row>
    <row r="789" s="449" customFormat="1" ht="14" customHeight="1" spans="1:43">
      <c r="A789" s="469"/>
      <c r="B789" s="470"/>
      <c r="C789" s="206" t="s">
        <v>831</v>
      </c>
      <c r="D789" s="474"/>
      <c r="E789" s="475">
        <f t="shared" si="683"/>
        <v>0</v>
      </c>
      <c r="F789" s="470"/>
      <c r="G789" s="470"/>
      <c r="H789" s="470"/>
      <c r="I789" s="470"/>
      <c r="J789" s="470"/>
      <c r="K789" s="470"/>
      <c r="L789" s="470"/>
      <c r="M789" s="470"/>
      <c r="N789" s="470"/>
      <c r="O789" s="470"/>
      <c r="P789" s="470"/>
      <c r="Q789" s="470"/>
      <c r="R789" s="458">
        <f t="shared" si="684"/>
        <v>0</v>
      </c>
      <c r="S789" s="476"/>
      <c r="T789" s="476"/>
      <c r="U789" s="458">
        <f t="shared" si="685"/>
        <v>0</v>
      </c>
      <c r="V789" s="476"/>
      <c r="W789" s="476"/>
      <c r="X789" s="476"/>
      <c r="Y789" s="476"/>
      <c r="Z789" s="476"/>
      <c r="AA789" s="476"/>
      <c r="AB789" s="476"/>
      <c r="AC789" s="476"/>
      <c r="AD789" s="476"/>
      <c r="AE789" s="476"/>
      <c r="AF789" s="476"/>
      <c r="AG789" s="476"/>
      <c r="AH789" s="476"/>
      <c r="AI789" s="476"/>
      <c r="AJ789" s="458">
        <f t="shared" si="686"/>
        <v>0</v>
      </c>
      <c r="AK789" s="476"/>
      <c r="AL789" s="476"/>
      <c r="AM789" s="499">
        <f t="shared" si="687"/>
        <v>0</v>
      </c>
      <c r="AN789" s="470"/>
      <c r="AO789" s="470"/>
      <c r="AP789" s="470"/>
      <c r="AQ789" s="72">
        <f t="shared" si="688"/>
        <v>0</v>
      </c>
    </row>
    <row r="790" s="448" customFormat="1" ht="14" customHeight="1" spans="1:43">
      <c r="A790" s="469"/>
      <c r="B790" s="470"/>
      <c r="C790" s="206" t="s">
        <v>832</v>
      </c>
      <c r="D790" s="474"/>
      <c r="E790" s="475">
        <f t="shared" si="683"/>
        <v>403.62</v>
      </c>
      <c r="F790" s="470"/>
      <c r="G790" s="470"/>
      <c r="H790" s="470"/>
      <c r="I790" s="470"/>
      <c r="J790" s="470"/>
      <c r="K790" s="470"/>
      <c r="L790" s="470"/>
      <c r="M790" s="470"/>
      <c r="N790" s="470"/>
      <c r="O790" s="470"/>
      <c r="P790" s="470"/>
      <c r="Q790" s="470"/>
      <c r="R790" s="458">
        <f t="shared" si="684"/>
        <v>0</v>
      </c>
      <c r="S790" s="476"/>
      <c r="T790" s="476"/>
      <c r="U790" s="458">
        <f t="shared" si="685"/>
        <v>0</v>
      </c>
      <c r="V790" s="476"/>
      <c r="W790" s="476">
        <v>186.93</v>
      </c>
      <c r="X790" s="476"/>
      <c r="Y790" s="476">
        <v>5</v>
      </c>
      <c r="Z790" s="476">
        <v>111.69</v>
      </c>
      <c r="AA790" s="476"/>
      <c r="AB790" s="476"/>
      <c r="AC790" s="476"/>
      <c r="AD790" s="476"/>
      <c r="AE790" s="476"/>
      <c r="AF790" s="476">
        <v>100</v>
      </c>
      <c r="AG790" s="476"/>
      <c r="AH790" s="476"/>
      <c r="AI790" s="476"/>
      <c r="AJ790" s="458">
        <f t="shared" si="686"/>
        <v>403.62</v>
      </c>
      <c r="AK790" s="476"/>
      <c r="AL790" s="476"/>
      <c r="AM790" s="499">
        <f t="shared" si="687"/>
        <v>403.62</v>
      </c>
      <c r="AN790" s="470">
        <v>253</v>
      </c>
      <c r="AO790" s="470"/>
      <c r="AP790" s="470"/>
      <c r="AQ790" s="72">
        <f t="shared" si="688"/>
        <v>656.62</v>
      </c>
    </row>
    <row r="791" s="448" customFormat="1" ht="14" customHeight="1" spans="1:43">
      <c r="A791" s="469"/>
      <c r="B791" s="470"/>
      <c r="C791" s="206" t="s">
        <v>833</v>
      </c>
      <c r="D791" s="474"/>
      <c r="E791" s="475">
        <f t="shared" si="683"/>
        <v>631.92</v>
      </c>
      <c r="F791" s="470"/>
      <c r="G791" s="470"/>
      <c r="H791" s="470"/>
      <c r="I791" s="470"/>
      <c r="J791" s="470"/>
      <c r="K791" s="470"/>
      <c r="L791" s="470"/>
      <c r="M791" s="470"/>
      <c r="N791" s="470"/>
      <c r="O791" s="470"/>
      <c r="P791" s="470"/>
      <c r="Q791" s="470"/>
      <c r="R791" s="458">
        <f t="shared" si="684"/>
        <v>0</v>
      </c>
      <c r="S791" s="476">
        <v>77.75</v>
      </c>
      <c r="T791" s="476">
        <v>4</v>
      </c>
      <c r="U791" s="458">
        <f t="shared" si="685"/>
        <v>81.75</v>
      </c>
      <c r="V791" s="476"/>
      <c r="W791" s="476">
        <v>348.09</v>
      </c>
      <c r="X791" s="476">
        <v>7.08</v>
      </c>
      <c r="Y791" s="476">
        <v>90</v>
      </c>
      <c r="Z791" s="476">
        <v>25</v>
      </c>
      <c r="AA791" s="476"/>
      <c r="AB791" s="476"/>
      <c r="AC791" s="476"/>
      <c r="AD791" s="476"/>
      <c r="AE791" s="476"/>
      <c r="AF791" s="476">
        <v>80</v>
      </c>
      <c r="AG791" s="476"/>
      <c r="AH791" s="476"/>
      <c r="AI791" s="476"/>
      <c r="AJ791" s="458">
        <f t="shared" si="686"/>
        <v>550.17</v>
      </c>
      <c r="AK791" s="476"/>
      <c r="AL791" s="476">
        <v>0</v>
      </c>
      <c r="AM791" s="499">
        <f t="shared" si="687"/>
        <v>631.92</v>
      </c>
      <c r="AN791" s="470">
        <v>118</v>
      </c>
      <c r="AO791" s="470">
        <v>12</v>
      </c>
      <c r="AP791" s="470"/>
      <c r="AQ791" s="72">
        <f t="shared" si="688"/>
        <v>761.92</v>
      </c>
    </row>
    <row r="792" s="449" customFormat="1" ht="14" customHeight="1" spans="1:43">
      <c r="A792" s="469"/>
      <c r="B792" s="470"/>
      <c r="C792" s="206" t="s">
        <v>834</v>
      </c>
      <c r="D792" s="474"/>
      <c r="E792" s="475">
        <f t="shared" si="683"/>
        <v>10</v>
      </c>
      <c r="F792" s="470"/>
      <c r="G792" s="470"/>
      <c r="H792" s="470"/>
      <c r="I792" s="470"/>
      <c r="J792" s="470"/>
      <c r="K792" s="470"/>
      <c r="L792" s="470"/>
      <c r="M792" s="470"/>
      <c r="N792" s="470"/>
      <c r="O792" s="470"/>
      <c r="P792" s="470"/>
      <c r="Q792" s="470"/>
      <c r="R792" s="458">
        <f t="shared" si="684"/>
        <v>0</v>
      </c>
      <c r="S792" s="476"/>
      <c r="T792" s="476"/>
      <c r="U792" s="458">
        <f t="shared" si="685"/>
        <v>0</v>
      </c>
      <c r="V792" s="476"/>
      <c r="W792" s="476"/>
      <c r="X792" s="476"/>
      <c r="Y792" s="476">
        <v>10</v>
      </c>
      <c r="Z792" s="476"/>
      <c r="AA792" s="476"/>
      <c r="AB792" s="476"/>
      <c r="AC792" s="476"/>
      <c r="AD792" s="476"/>
      <c r="AE792" s="476"/>
      <c r="AF792" s="476"/>
      <c r="AG792" s="476"/>
      <c r="AH792" s="476"/>
      <c r="AI792" s="476"/>
      <c r="AJ792" s="458">
        <f t="shared" si="686"/>
        <v>10</v>
      </c>
      <c r="AK792" s="476"/>
      <c r="AL792" s="476"/>
      <c r="AM792" s="499">
        <f t="shared" si="687"/>
        <v>10</v>
      </c>
      <c r="AN792" s="470">
        <v>26</v>
      </c>
      <c r="AO792" s="470"/>
      <c r="AP792" s="470"/>
      <c r="AQ792" s="72">
        <f t="shared" si="688"/>
        <v>36</v>
      </c>
    </row>
    <row r="793" s="448" customFormat="1" ht="14" customHeight="1" spans="1:43">
      <c r="A793" s="469"/>
      <c r="B793" s="470"/>
      <c r="C793" s="206" t="s">
        <v>835</v>
      </c>
      <c r="D793" s="474"/>
      <c r="E793" s="475">
        <f t="shared" si="683"/>
        <v>25.95</v>
      </c>
      <c r="F793" s="470"/>
      <c r="G793" s="470"/>
      <c r="H793" s="470"/>
      <c r="I793" s="470"/>
      <c r="J793" s="470"/>
      <c r="K793" s="470"/>
      <c r="L793" s="470"/>
      <c r="M793" s="470"/>
      <c r="N793" s="470"/>
      <c r="O793" s="470"/>
      <c r="P793" s="470"/>
      <c r="Q793" s="470"/>
      <c r="R793" s="458">
        <f t="shared" si="684"/>
        <v>0</v>
      </c>
      <c r="S793" s="476"/>
      <c r="T793" s="476"/>
      <c r="U793" s="458">
        <f t="shared" si="685"/>
        <v>0</v>
      </c>
      <c r="V793" s="476"/>
      <c r="W793" s="476">
        <v>25.95</v>
      </c>
      <c r="X793" s="476"/>
      <c r="Y793" s="476"/>
      <c r="Z793" s="476"/>
      <c r="AA793" s="476"/>
      <c r="AB793" s="476"/>
      <c r="AC793" s="476"/>
      <c r="AD793" s="476"/>
      <c r="AE793" s="476"/>
      <c r="AF793" s="476"/>
      <c r="AG793" s="476"/>
      <c r="AH793" s="476"/>
      <c r="AI793" s="476"/>
      <c r="AJ793" s="458">
        <f t="shared" si="686"/>
        <v>25.95</v>
      </c>
      <c r="AK793" s="476"/>
      <c r="AL793" s="476"/>
      <c r="AM793" s="499">
        <f t="shared" si="687"/>
        <v>25.95</v>
      </c>
      <c r="AN793" s="470"/>
      <c r="AO793" s="470"/>
      <c r="AP793" s="470"/>
      <c r="AQ793" s="72">
        <f t="shared" si="688"/>
        <v>25.95</v>
      </c>
    </row>
    <row r="794" s="449" customFormat="1" ht="14" customHeight="1" spans="1:43">
      <c r="A794" s="469"/>
      <c r="B794" s="470"/>
      <c r="C794" s="206" t="s">
        <v>836</v>
      </c>
      <c r="D794" s="474"/>
      <c r="E794" s="475">
        <f t="shared" si="683"/>
        <v>100</v>
      </c>
      <c r="F794" s="470"/>
      <c r="G794" s="470"/>
      <c r="H794" s="470"/>
      <c r="I794" s="470"/>
      <c r="J794" s="470"/>
      <c r="K794" s="470"/>
      <c r="L794" s="470"/>
      <c r="M794" s="470"/>
      <c r="N794" s="470"/>
      <c r="O794" s="470"/>
      <c r="P794" s="470"/>
      <c r="Q794" s="470"/>
      <c r="R794" s="458">
        <f t="shared" si="684"/>
        <v>0</v>
      </c>
      <c r="S794" s="476"/>
      <c r="T794" s="476"/>
      <c r="U794" s="458">
        <f t="shared" si="685"/>
        <v>0</v>
      </c>
      <c r="V794" s="476"/>
      <c r="W794" s="476"/>
      <c r="X794" s="476"/>
      <c r="Y794" s="476">
        <v>100</v>
      </c>
      <c r="Z794" s="476"/>
      <c r="AA794" s="476"/>
      <c r="AB794" s="476"/>
      <c r="AC794" s="476"/>
      <c r="AD794" s="476"/>
      <c r="AE794" s="476"/>
      <c r="AF794" s="476"/>
      <c r="AG794" s="476"/>
      <c r="AH794" s="476"/>
      <c r="AI794" s="476"/>
      <c r="AJ794" s="458">
        <f t="shared" si="686"/>
        <v>100</v>
      </c>
      <c r="AK794" s="476"/>
      <c r="AL794" s="476"/>
      <c r="AM794" s="499">
        <f t="shared" si="687"/>
        <v>100</v>
      </c>
      <c r="AN794" s="470"/>
      <c r="AO794" s="470"/>
      <c r="AP794" s="470">
        <v>27</v>
      </c>
      <c r="AQ794" s="72">
        <f t="shared" si="688"/>
        <v>127</v>
      </c>
    </row>
    <row r="795" s="448" customFormat="1" ht="14" customHeight="1" spans="1:43">
      <c r="A795" s="469"/>
      <c r="B795" s="470"/>
      <c r="C795" s="206" t="s">
        <v>837</v>
      </c>
      <c r="D795" s="474"/>
      <c r="E795" s="475">
        <f t="shared" si="683"/>
        <v>0</v>
      </c>
      <c r="F795" s="470"/>
      <c r="G795" s="470"/>
      <c r="H795" s="470"/>
      <c r="I795" s="470"/>
      <c r="J795" s="470"/>
      <c r="K795" s="470"/>
      <c r="L795" s="470"/>
      <c r="M795" s="470"/>
      <c r="N795" s="470"/>
      <c r="O795" s="470"/>
      <c r="P795" s="470"/>
      <c r="Q795" s="470"/>
      <c r="R795" s="458">
        <f t="shared" si="684"/>
        <v>0</v>
      </c>
      <c r="S795" s="476"/>
      <c r="T795" s="476"/>
      <c r="U795" s="458">
        <f t="shared" si="685"/>
        <v>0</v>
      </c>
      <c r="V795" s="476"/>
      <c r="W795" s="476"/>
      <c r="X795" s="476"/>
      <c r="Y795" s="476"/>
      <c r="Z795" s="476"/>
      <c r="AA795" s="476"/>
      <c r="AB795" s="476"/>
      <c r="AC795" s="476"/>
      <c r="AD795" s="476"/>
      <c r="AE795" s="476"/>
      <c r="AF795" s="476"/>
      <c r="AG795" s="476"/>
      <c r="AH795" s="476"/>
      <c r="AI795" s="476"/>
      <c r="AJ795" s="458">
        <f t="shared" si="686"/>
        <v>0</v>
      </c>
      <c r="AK795" s="476"/>
      <c r="AL795" s="476"/>
      <c r="AM795" s="499">
        <f t="shared" si="687"/>
        <v>0</v>
      </c>
      <c r="AN795" s="470"/>
      <c r="AO795" s="470"/>
      <c r="AP795" s="470"/>
      <c r="AQ795" s="72">
        <f t="shared" si="688"/>
        <v>0</v>
      </c>
    </row>
    <row r="796" s="449" customFormat="1" ht="14" customHeight="1" spans="1:43">
      <c r="A796" s="469"/>
      <c r="B796" s="470"/>
      <c r="C796" s="206" t="s">
        <v>838</v>
      </c>
      <c r="D796" s="474"/>
      <c r="E796" s="475">
        <f t="shared" si="683"/>
        <v>0</v>
      </c>
      <c r="F796" s="470"/>
      <c r="G796" s="470"/>
      <c r="H796" s="470"/>
      <c r="I796" s="470"/>
      <c r="J796" s="470"/>
      <c r="K796" s="470"/>
      <c r="L796" s="470"/>
      <c r="M796" s="470"/>
      <c r="N796" s="470"/>
      <c r="O796" s="470"/>
      <c r="P796" s="470"/>
      <c r="Q796" s="470"/>
      <c r="R796" s="458">
        <f t="shared" si="684"/>
        <v>0</v>
      </c>
      <c r="S796" s="476"/>
      <c r="T796" s="476"/>
      <c r="U796" s="458">
        <f t="shared" si="685"/>
        <v>0</v>
      </c>
      <c r="V796" s="476"/>
      <c r="W796" s="476"/>
      <c r="X796" s="476"/>
      <c r="Y796" s="476"/>
      <c r="Z796" s="476"/>
      <c r="AA796" s="476"/>
      <c r="AB796" s="476"/>
      <c r="AC796" s="476"/>
      <c r="AD796" s="476"/>
      <c r="AE796" s="476"/>
      <c r="AF796" s="476"/>
      <c r="AG796" s="476"/>
      <c r="AH796" s="476"/>
      <c r="AI796" s="476"/>
      <c r="AJ796" s="458">
        <f t="shared" si="686"/>
        <v>0</v>
      </c>
      <c r="AK796" s="476"/>
      <c r="AL796" s="476"/>
      <c r="AM796" s="499">
        <f t="shared" si="687"/>
        <v>0</v>
      </c>
      <c r="AN796" s="470"/>
      <c r="AO796" s="470"/>
      <c r="AP796" s="470"/>
      <c r="AQ796" s="72">
        <f t="shared" si="688"/>
        <v>0</v>
      </c>
    </row>
    <row r="797" s="449" customFormat="1" ht="14" customHeight="1" spans="1:43">
      <c r="A797" s="469"/>
      <c r="B797" s="470"/>
      <c r="C797" s="206" t="s">
        <v>839</v>
      </c>
      <c r="D797" s="474"/>
      <c r="E797" s="475">
        <f t="shared" si="683"/>
        <v>41</v>
      </c>
      <c r="F797" s="470"/>
      <c r="G797" s="470"/>
      <c r="H797" s="470"/>
      <c r="I797" s="470"/>
      <c r="J797" s="470"/>
      <c r="K797" s="470"/>
      <c r="L797" s="470"/>
      <c r="M797" s="470"/>
      <c r="N797" s="470"/>
      <c r="O797" s="470"/>
      <c r="P797" s="470"/>
      <c r="Q797" s="470"/>
      <c r="R797" s="458">
        <f t="shared" si="684"/>
        <v>0</v>
      </c>
      <c r="S797" s="476"/>
      <c r="T797" s="476"/>
      <c r="U797" s="458">
        <f t="shared" si="685"/>
        <v>0</v>
      </c>
      <c r="V797" s="476"/>
      <c r="W797" s="476">
        <v>25</v>
      </c>
      <c r="X797" s="476"/>
      <c r="Y797" s="476"/>
      <c r="Z797" s="476"/>
      <c r="AA797" s="476"/>
      <c r="AB797" s="476"/>
      <c r="AC797" s="476"/>
      <c r="AD797" s="476"/>
      <c r="AE797" s="476"/>
      <c r="AF797" s="476">
        <v>16</v>
      </c>
      <c r="AG797" s="476"/>
      <c r="AH797" s="476"/>
      <c r="AI797" s="476"/>
      <c r="AJ797" s="458">
        <f t="shared" si="686"/>
        <v>41</v>
      </c>
      <c r="AK797" s="476"/>
      <c r="AL797" s="476"/>
      <c r="AM797" s="499">
        <f t="shared" si="687"/>
        <v>41</v>
      </c>
      <c r="AN797" s="470">
        <v>8</v>
      </c>
      <c r="AO797" s="470"/>
      <c r="AP797" s="470"/>
      <c r="AQ797" s="72">
        <f t="shared" si="688"/>
        <v>49</v>
      </c>
    </row>
    <row r="798" s="449" customFormat="1" ht="14" customHeight="1" spans="1:43">
      <c r="A798" s="469"/>
      <c r="B798" s="470"/>
      <c r="C798" s="206" t="s">
        <v>840</v>
      </c>
      <c r="D798" s="474"/>
      <c r="E798" s="475">
        <f t="shared" si="683"/>
        <v>0</v>
      </c>
      <c r="F798" s="470"/>
      <c r="G798" s="470"/>
      <c r="H798" s="470"/>
      <c r="I798" s="470"/>
      <c r="J798" s="470"/>
      <c r="K798" s="470"/>
      <c r="L798" s="470"/>
      <c r="M798" s="470"/>
      <c r="N798" s="470"/>
      <c r="O798" s="470"/>
      <c r="P798" s="470"/>
      <c r="Q798" s="470"/>
      <c r="R798" s="458">
        <f t="shared" si="684"/>
        <v>0</v>
      </c>
      <c r="S798" s="476"/>
      <c r="T798" s="476"/>
      <c r="U798" s="458">
        <f t="shared" si="685"/>
        <v>0</v>
      </c>
      <c r="V798" s="476"/>
      <c r="W798" s="476"/>
      <c r="X798" s="476"/>
      <c r="Y798" s="476"/>
      <c r="Z798" s="476"/>
      <c r="AA798" s="476"/>
      <c r="AB798" s="476"/>
      <c r="AC798" s="476"/>
      <c r="AD798" s="476"/>
      <c r="AE798" s="476"/>
      <c r="AF798" s="476"/>
      <c r="AG798" s="476"/>
      <c r="AH798" s="476"/>
      <c r="AI798" s="476"/>
      <c r="AJ798" s="458">
        <f t="shared" si="686"/>
        <v>0</v>
      </c>
      <c r="AK798" s="476"/>
      <c r="AL798" s="476"/>
      <c r="AM798" s="499">
        <f t="shared" si="687"/>
        <v>0</v>
      </c>
      <c r="AN798" s="470"/>
      <c r="AO798" s="470"/>
      <c r="AP798" s="470"/>
      <c r="AQ798" s="72">
        <f t="shared" si="688"/>
        <v>0</v>
      </c>
    </row>
    <row r="799" s="449" customFormat="1" ht="14" customHeight="1" spans="1:43">
      <c r="A799" s="469"/>
      <c r="B799" s="470"/>
      <c r="C799" s="206" t="s">
        <v>841</v>
      </c>
      <c r="D799" s="474"/>
      <c r="E799" s="475">
        <f t="shared" si="683"/>
        <v>2860.85</v>
      </c>
      <c r="F799" s="470"/>
      <c r="G799" s="470"/>
      <c r="H799" s="470"/>
      <c r="I799" s="470"/>
      <c r="J799" s="470"/>
      <c r="K799" s="470"/>
      <c r="L799" s="470"/>
      <c r="M799" s="470"/>
      <c r="N799" s="470"/>
      <c r="O799" s="470"/>
      <c r="P799" s="470"/>
      <c r="Q799" s="470"/>
      <c r="R799" s="458">
        <f t="shared" si="684"/>
        <v>0</v>
      </c>
      <c r="S799" s="476"/>
      <c r="T799" s="476"/>
      <c r="U799" s="458">
        <f t="shared" si="685"/>
        <v>0</v>
      </c>
      <c r="V799" s="476"/>
      <c r="W799" s="476"/>
      <c r="X799" s="476"/>
      <c r="Y799" s="476"/>
      <c r="Z799" s="476"/>
      <c r="AA799" s="476"/>
      <c r="AB799" s="476"/>
      <c r="AC799" s="476"/>
      <c r="AD799" s="476"/>
      <c r="AE799" s="476">
        <v>2860.85</v>
      </c>
      <c r="AF799" s="476"/>
      <c r="AG799" s="476"/>
      <c r="AH799" s="476"/>
      <c r="AI799" s="476"/>
      <c r="AJ799" s="458">
        <f t="shared" si="686"/>
        <v>2860.85</v>
      </c>
      <c r="AK799" s="476"/>
      <c r="AL799" s="476"/>
      <c r="AM799" s="499">
        <f t="shared" si="687"/>
        <v>2860.85</v>
      </c>
      <c r="AN799" s="470"/>
      <c r="AO799" s="470"/>
      <c r="AP799" s="470"/>
      <c r="AQ799" s="72">
        <f t="shared" si="688"/>
        <v>2860.85</v>
      </c>
    </row>
    <row r="800" s="448" customFormat="1" ht="14" customHeight="1" spans="1:43">
      <c r="A800" s="469"/>
      <c r="B800" s="470"/>
      <c r="C800" s="206" t="s">
        <v>842</v>
      </c>
      <c r="D800" s="474"/>
      <c r="E800" s="475">
        <f t="shared" si="683"/>
        <v>0</v>
      </c>
      <c r="F800" s="470"/>
      <c r="G800" s="470"/>
      <c r="H800" s="470"/>
      <c r="I800" s="470"/>
      <c r="J800" s="470"/>
      <c r="K800" s="470"/>
      <c r="L800" s="470"/>
      <c r="M800" s="470"/>
      <c r="N800" s="470"/>
      <c r="O800" s="470"/>
      <c r="P800" s="470"/>
      <c r="Q800" s="470"/>
      <c r="R800" s="458">
        <f t="shared" si="684"/>
        <v>0</v>
      </c>
      <c r="S800" s="476"/>
      <c r="T800" s="476"/>
      <c r="U800" s="458">
        <f t="shared" si="685"/>
        <v>0</v>
      </c>
      <c r="V800" s="476"/>
      <c r="W800" s="476"/>
      <c r="X800" s="476"/>
      <c r="Y800" s="476"/>
      <c r="Z800" s="476"/>
      <c r="AA800" s="476"/>
      <c r="AB800" s="476"/>
      <c r="AC800" s="476"/>
      <c r="AD800" s="476"/>
      <c r="AE800" s="476"/>
      <c r="AF800" s="476"/>
      <c r="AG800" s="476"/>
      <c r="AH800" s="476"/>
      <c r="AI800" s="476"/>
      <c r="AJ800" s="458">
        <f t="shared" si="686"/>
        <v>0</v>
      </c>
      <c r="AK800" s="476"/>
      <c r="AL800" s="476"/>
      <c r="AM800" s="499">
        <f t="shared" si="687"/>
        <v>0</v>
      </c>
      <c r="AN800" s="470">
        <v>95</v>
      </c>
      <c r="AO800" s="470"/>
      <c r="AP800" s="470">
        <v>164</v>
      </c>
      <c r="AQ800" s="72">
        <f t="shared" si="688"/>
        <v>259</v>
      </c>
    </row>
    <row r="801" s="449" customFormat="1" ht="14" customHeight="1" spans="1:43">
      <c r="A801" s="469"/>
      <c r="B801" s="470"/>
      <c r="C801" s="206" t="s">
        <v>843</v>
      </c>
      <c r="D801" s="474"/>
      <c r="E801" s="475">
        <f t="shared" si="683"/>
        <v>0</v>
      </c>
      <c r="F801" s="470"/>
      <c r="G801" s="470"/>
      <c r="H801" s="470"/>
      <c r="I801" s="470"/>
      <c r="J801" s="470"/>
      <c r="K801" s="470"/>
      <c r="L801" s="470"/>
      <c r="M801" s="470"/>
      <c r="N801" s="470"/>
      <c r="O801" s="470"/>
      <c r="P801" s="470"/>
      <c r="Q801" s="470"/>
      <c r="R801" s="458">
        <f t="shared" si="684"/>
        <v>0</v>
      </c>
      <c r="S801" s="476"/>
      <c r="T801" s="476"/>
      <c r="U801" s="458">
        <f t="shared" si="685"/>
        <v>0</v>
      </c>
      <c r="V801" s="476"/>
      <c r="W801" s="476"/>
      <c r="X801" s="476"/>
      <c r="Y801" s="476"/>
      <c r="Z801" s="476"/>
      <c r="AA801" s="476"/>
      <c r="AB801" s="476"/>
      <c r="AC801" s="476"/>
      <c r="AD801" s="476"/>
      <c r="AE801" s="476"/>
      <c r="AF801" s="476"/>
      <c r="AG801" s="476"/>
      <c r="AH801" s="476"/>
      <c r="AI801" s="476"/>
      <c r="AJ801" s="458">
        <f t="shared" si="686"/>
        <v>0</v>
      </c>
      <c r="AK801" s="476"/>
      <c r="AL801" s="476"/>
      <c r="AM801" s="499">
        <f t="shared" si="687"/>
        <v>0</v>
      </c>
      <c r="AN801" s="470">
        <v>1136</v>
      </c>
      <c r="AO801" s="470"/>
      <c r="AP801" s="470">
        <v>5</v>
      </c>
      <c r="AQ801" s="72">
        <f t="shared" si="688"/>
        <v>1141</v>
      </c>
    </row>
    <row r="802" s="449" customFormat="1" ht="14" customHeight="1" spans="1:43">
      <c r="A802" s="469"/>
      <c r="B802" s="470"/>
      <c r="C802" s="206" t="s">
        <v>844</v>
      </c>
      <c r="D802" s="474"/>
      <c r="E802" s="475">
        <f t="shared" si="683"/>
        <v>0</v>
      </c>
      <c r="F802" s="470"/>
      <c r="G802" s="470"/>
      <c r="H802" s="470"/>
      <c r="I802" s="470"/>
      <c r="J802" s="470"/>
      <c r="K802" s="470"/>
      <c r="L802" s="470"/>
      <c r="M802" s="470"/>
      <c r="N802" s="470"/>
      <c r="O802" s="470"/>
      <c r="P802" s="470"/>
      <c r="Q802" s="470"/>
      <c r="R802" s="458">
        <f t="shared" si="684"/>
        <v>0</v>
      </c>
      <c r="S802" s="476"/>
      <c r="T802" s="476"/>
      <c r="U802" s="458">
        <f t="shared" si="685"/>
        <v>0</v>
      </c>
      <c r="V802" s="476"/>
      <c r="W802" s="476"/>
      <c r="X802" s="476"/>
      <c r="Y802" s="476"/>
      <c r="Z802" s="476"/>
      <c r="AA802" s="476"/>
      <c r="AB802" s="476"/>
      <c r="AC802" s="476"/>
      <c r="AD802" s="476"/>
      <c r="AE802" s="476"/>
      <c r="AF802" s="476"/>
      <c r="AG802" s="476"/>
      <c r="AH802" s="476"/>
      <c r="AI802" s="476"/>
      <c r="AJ802" s="458">
        <f t="shared" si="686"/>
        <v>0</v>
      </c>
      <c r="AK802" s="476"/>
      <c r="AL802" s="476"/>
      <c r="AM802" s="499">
        <f t="shared" si="687"/>
        <v>0</v>
      </c>
      <c r="AN802" s="470"/>
      <c r="AO802" s="470"/>
      <c r="AP802" s="470"/>
      <c r="AQ802" s="72">
        <f t="shared" si="688"/>
        <v>0</v>
      </c>
    </row>
    <row r="803" s="448" customFormat="1" ht="14" customHeight="1" spans="1:43">
      <c r="A803" s="469"/>
      <c r="B803" s="470"/>
      <c r="C803" s="206" t="s">
        <v>845</v>
      </c>
      <c r="D803" s="474"/>
      <c r="E803" s="475">
        <f t="shared" si="683"/>
        <v>0</v>
      </c>
      <c r="F803" s="470"/>
      <c r="G803" s="470"/>
      <c r="H803" s="470"/>
      <c r="I803" s="470"/>
      <c r="J803" s="470"/>
      <c r="K803" s="470"/>
      <c r="L803" s="470"/>
      <c r="M803" s="470"/>
      <c r="N803" s="470"/>
      <c r="O803" s="470"/>
      <c r="P803" s="470"/>
      <c r="Q803" s="470"/>
      <c r="R803" s="458">
        <f t="shared" si="684"/>
        <v>0</v>
      </c>
      <c r="S803" s="476"/>
      <c r="T803" s="476"/>
      <c r="U803" s="458">
        <f t="shared" si="685"/>
        <v>0</v>
      </c>
      <c r="V803" s="476"/>
      <c r="W803" s="476"/>
      <c r="X803" s="476"/>
      <c r="Y803" s="476"/>
      <c r="Z803" s="476"/>
      <c r="AA803" s="476"/>
      <c r="AB803" s="476"/>
      <c r="AC803" s="476"/>
      <c r="AD803" s="476"/>
      <c r="AE803" s="476"/>
      <c r="AF803" s="476"/>
      <c r="AG803" s="476"/>
      <c r="AH803" s="476"/>
      <c r="AI803" s="476"/>
      <c r="AJ803" s="458">
        <f t="shared" si="686"/>
        <v>0</v>
      </c>
      <c r="AK803" s="476"/>
      <c r="AL803" s="476"/>
      <c r="AM803" s="499">
        <f t="shared" si="687"/>
        <v>0</v>
      </c>
      <c r="AN803" s="470">
        <v>4043</v>
      </c>
      <c r="AO803" s="470">
        <v>57</v>
      </c>
      <c r="AP803" s="470"/>
      <c r="AQ803" s="72">
        <f t="shared" si="688"/>
        <v>4100</v>
      </c>
    </row>
    <row r="804" s="449" customFormat="1" ht="14" customHeight="1" spans="1:43">
      <c r="A804" s="469"/>
      <c r="B804" s="470"/>
      <c r="C804" s="206" t="s">
        <v>846</v>
      </c>
      <c r="D804" s="474"/>
      <c r="E804" s="475">
        <f t="shared" si="683"/>
        <v>0</v>
      </c>
      <c r="F804" s="470"/>
      <c r="G804" s="470"/>
      <c r="H804" s="470"/>
      <c r="I804" s="470"/>
      <c r="J804" s="470"/>
      <c r="K804" s="470"/>
      <c r="L804" s="470"/>
      <c r="M804" s="470"/>
      <c r="N804" s="470"/>
      <c r="O804" s="470"/>
      <c r="P804" s="470"/>
      <c r="Q804" s="470"/>
      <c r="R804" s="458">
        <f t="shared" si="684"/>
        <v>0</v>
      </c>
      <c r="S804" s="476"/>
      <c r="T804" s="476"/>
      <c r="U804" s="458">
        <f t="shared" si="685"/>
        <v>0</v>
      </c>
      <c r="V804" s="476"/>
      <c r="W804" s="476"/>
      <c r="X804" s="476"/>
      <c r="Y804" s="476"/>
      <c r="Z804" s="476"/>
      <c r="AA804" s="476"/>
      <c r="AB804" s="476"/>
      <c r="AC804" s="476"/>
      <c r="AD804" s="476"/>
      <c r="AE804" s="476"/>
      <c r="AF804" s="476"/>
      <c r="AG804" s="476"/>
      <c r="AH804" s="476"/>
      <c r="AI804" s="476"/>
      <c r="AJ804" s="458">
        <f t="shared" si="686"/>
        <v>0</v>
      </c>
      <c r="AK804" s="476"/>
      <c r="AL804" s="476"/>
      <c r="AM804" s="499">
        <f t="shared" si="687"/>
        <v>0</v>
      </c>
      <c r="AN804" s="470">
        <v>7</v>
      </c>
      <c r="AO804" s="470"/>
      <c r="AP804" s="470"/>
      <c r="AQ804" s="72">
        <f t="shared" si="688"/>
        <v>7</v>
      </c>
    </row>
    <row r="805" s="449" customFormat="1" ht="14" customHeight="1" spans="1:43">
      <c r="A805" s="469"/>
      <c r="B805" s="470"/>
      <c r="C805" s="206" t="s">
        <v>847</v>
      </c>
      <c r="D805" s="474"/>
      <c r="E805" s="475">
        <f t="shared" si="683"/>
        <v>0</v>
      </c>
      <c r="F805" s="470"/>
      <c r="G805" s="470"/>
      <c r="H805" s="470"/>
      <c r="I805" s="470"/>
      <c r="J805" s="470"/>
      <c r="K805" s="470"/>
      <c r="L805" s="470"/>
      <c r="M805" s="470"/>
      <c r="N805" s="470"/>
      <c r="O805" s="470"/>
      <c r="P805" s="470"/>
      <c r="Q805" s="470"/>
      <c r="R805" s="458">
        <f t="shared" si="684"/>
        <v>0</v>
      </c>
      <c r="S805" s="476"/>
      <c r="T805" s="476"/>
      <c r="U805" s="458">
        <f t="shared" si="685"/>
        <v>0</v>
      </c>
      <c r="V805" s="476"/>
      <c r="W805" s="476"/>
      <c r="X805" s="476"/>
      <c r="Y805" s="476"/>
      <c r="Z805" s="476"/>
      <c r="AA805" s="476"/>
      <c r="AB805" s="476"/>
      <c r="AC805" s="476"/>
      <c r="AD805" s="476"/>
      <c r="AE805" s="476"/>
      <c r="AF805" s="476"/>
      <c r="AG805" s="476"/>
      <c r="AH805" s="476"/>
      <c r="AI805" s="476"/>
      <c r="AJ805" s="458">
        <f t="shared" si="686"/>
        <v>0</v>
      </c>
      <c r="AK805" s="476"/>
      <c r="AL805" s="476"/>
      <c r="AM805" s="499">
        <f t="shared" si="687"/>
        <v>0</v>
      </c>
      <c r="AN805" s="470"/>
      <c r="AO805" s="470"/>
      <c r="AP805" s="470"/>
      <c r="AQ805" s="72">
        <f t="shared" si="688"/>
        <v>0</v>
      </c>
    </row>
    <row r="806" s="449" customFormat="1" ht="14" customHeight="1" spans="1:43">
      <c r="A806" s="469"/>
      <c r="B806" s="470"/>
      <c r="C806" s="206" t="s">
        <v>848</v>
      </c>
      <c r="D806" s="474"/>
      <c r="E806" s="475">
        <f t="shared" si="683"/>
        <v>0</v>
      </c>
      <c r="F806" s="470"/>
      <c r="G806" s="470"/>
      <c r="H806" s="470"/>
      <c r="I806" s="470"/>
      <c r="J806" s="470"/>
      <c r="K806" s="470"/>
      <c r="L806" s="470"/>
      <c r="M806" s="470"/>
      <c r="N806" s="470"/>
      <c r="O806" s="470"/>
      <c r="P806" s="470"/>
      <c r="Q806" s="470"/>
      <c r="R806" s="458">
        <f t="shared" si="684"/>
        <v>0</v>
      </c>
      <c r="S806" s="476"/>
      <c r="T806" s="476"/>
      <c r="U806" s="458">
        <f t="shared" si="685"/>
        <v>0</v>
      </c>
      <c r="V806" s="476"/>
      <c r="W806" s="476"/>
      <c r="X806" s="476"/>
      <c r="Y806" s="476"/>
      <c r="Z806" s="476"/>
      <c r="AA806" s="476"/>
      <c r="AB806" s="476"/>
      <c r="AC806" s="476"/>
      <c r="AD806" s="476"/>
      <c r="AE806" s="476"/>
      <c r="AF806" s="476"/>
      <c r="AG806" s="476"/>
      <c r="AH806" s="476"/>
      <c r="AI806" s="476"/>
      <c r="AJ806" s="458">
        <f t="shared" si="686"/>
        <v>0</v>
      </c>
      <c r="AK806" s="476"/>
      <c r="AL806" s="476"/>
      <c r="AM806" s="499">
        <f t="shared" si="687"/>
        <v>0</v>
      </c>
      <c r="AN806" s="470">
        <v>100</v>
      </c>
      <c r="AO806" s="470"/>
      <c r="AP806" s="470"/>
      <c r="AQ806" s="72">
        <f t="shared" si="688"/>
        <v>100</v>
      </c>
    </row>
    <row r="807" s="449" customFormat="1" ht="14" customHeight="1" spans="1:43">
      <c r="A807" s="469"/>
      <c r="B807" s="470"/>
      <c r="C807" s="206" t="s">
        <v>849</v>
      </c>
      <c r="D807" s="474"/>
      <c r="E807" s="475">
        <f t="shared" si="683"/>
        <v>0</v>
      </c>
      <c r="F807" s="470"/>
      <c r="G807" s="470"/>
      <c r="H807" s="470"/>
      <c r="I807" s="470"/>
      <c r="J807" s="470"/>
      <c r="K807" s="470"/>
      <c r="L807" s="470"/>
      <c r="M807" s="470"/>
      <c r="N807" s="470"/>
      <c r="O807" s="470"/>
      <c r="P807" s="470"/>
      <c r="Q807" s="470"/>
      <c r="R807" s="458">
        <f t="shared" si="684"/>
        <v>0</v>
      </c>
      <c r="S807" s="476"/>
      <c r="T807" s="476"/>
      <c r="U807" s="458">
        <f t="shared" si="685"/>
        <v>0</v>
      </c>
      <c r="V807" s="476"/>
      <c r="W807" s="476"/>
      <c r="X807" s="476"/>
      <c r="Y807" s="476"/>
      <c r="Z807" s="476"/>
      <c r="AA807" s="476"/>
      <c r="AB807" s="476"/>
      <c r="AC807" s="476"/>
      <c r="AD807" s="476"/>
      <c r="AE807" s="476"/>
      <c r="AF807" s="476"/>
      <c r="AG807" s="476"/>
      <c r="AH807" s="476"/>
      <c r="AI807" s="476"/>
      <c r="AJ807" s="458">
        <f t="shared" si="686"/>
        <v>0</v>
      </c>
      <c r="AK807" s="476"/>
      <c r="AL807" s="476"/>
      <c r="AM807" s="499">
        <f t="shared" si="687"/>
        <v>0</v>
      </c>
      <c r="AN807" s="470">
        <v>27</v>
      </c>
      <c r="AO807" s="470"/>
      <c r="AP807" s="470">
        <v>14</v>
      </c>
      <c r="AQ807" s="72">
        <f t="shared" si="688"/>
        <v>41</v>
      </c>
    </row>
    <row r="808" s="449" customFormat="1" ht="14" customHeight="1" spans="1:43">
      <c r="A808" s="469"/>
      <c r="B808" s="470"/>
      <c r="C808" s="206" t="s">
        <v>850</v>
      </c>
      <c r="D808" s="474"/>
      <c r="E808" s="475">
        <f t="shared" si="683"/>
        <v>81.63</v>
      </c>
      <c r="F808" s="470"/>
      <c r="G808" s="470"/>
      <c r="H808" s="470"/>
      <c r="I808" s="470"/>
      <c r="J808" s="470"/>
      <c r="K808" s="470"/>
      <c r="L808" s="470"/>
      <c r="M808" s="470"/>
      <c r="N808" s="470"/>
      <c r="O808" s="470"/>
      <c r="P808" s="470"/>
      <c r="Q808" s="470"/>
      <c r="R808" s="458">
        <f t="shared" si="684"/>
        <v>0</v>
      </c>
      <c r="S808" s="476"/>
      <c r="T808" s="476"/>
      <c r="U808" s="458">
        <f t="shared" si="685"/>
        <v>0</v>
      </c>
      <c r="V808" s="476"/>
      <c r="W808" s="476"/>
      <c r="X808" s="476"/>
      <c r="Y808" s="476"/>
      <c r="Z808" s="476"/>
      <c r="AA808" s="476"/>
      <c r="AB808" s="476"/>
      <c r="AC808" s="476"/>
      <c r="AD808" s="476"/>
      <c r="AE808" s="476">
        <v>1053.45</v>
      </c>
      <c r="AF808" s="476"/>
      <c r="AG808" s="476"/>
      <c r="AH808" s="476"/>
      <c r="AI808" s="476">
        <v>-971.82</v>
      </c>
      <c r="AJ808" s="458">
        <f t="shared" si="686"/>
        <v>81.63</v>
      </c>
      <c r="AK808" s="476"/>
      <c r="AL808" s="476"/>
      <c r="AM808" s="499">
        <f t="shared" si="687"/>
        <v>81.63</v>
      </c>
      <c r="AN808" s="470">
        <v>160</v>
      </c>
      <c r="AO808" s="470"/>
      <c r="AP808" s="470"/>
      <c r="AQ808" s="72">
        <f t="shared" si="688"/>
        <v>241.63</v>
      </c>
    </row>
    <row r="809" s="449" customFormat="1" ht="14" customHeight="1" spans="1:43">
      <c r="A809" s="469"/>
      <c r="B809" s="470"/>
      <c r="C809" s="206" t="s">
        <v>851</v>
      </c>
      <c r="D809" s="474">
        <f t="shared" ref="D809:AQ809" si="689">SUM(D810:D833)</f>
        <v>0</v>
      </c>
      <c r="E809" s="474">
        <f t="shared" si="689"/>
        <v>2443.52</v>
      </c>
      <c r="F809" s="474">
        <f t="shared" si="689"/>
        <v>496.57</v>
      </c>
      <c r="G809" s="474">
        <f t="shared" si="689"/>
        <v>0</v>
      </c>
      <c r="H809" s="474">
        <f t="shared" si="689"/>
        <v>0</v>
      </c>
      <c r="I809" s="474">
        <f t="shared" si="689"/>
        <v>0</v>
      </c>
      <c r="J809" s="474">
        <f t="shared" si="689"/>
        <v>30.33</v>
      </c>
      <c r="K809" s="474">
        <f t="shared" si="689"/>
        <v>2.5</v>
      </c>
      <c r="L809" s="474">
        <f t="shared" si="689"/>
        <v>1.99</v>
      </c>
      <c r="M809" s="474">
        <f t="shared" si="689"/>
        <v>0</v>
      </c>
      <c r="N809" s="474">
        <f t="shared" si="689"/>
        <v>3.12</v>
      </c>
      <c r="O809" s="474">
        <f t="shared" si="689"/>
        <v>0</v>
      </c>
      <c r="P809" s="474">
        <f t="shared" si="689"/>
        <v>0</v>
      </c>
      <c r="Q809" s="474">
        <f t="shared" si="689"/>
        <v>0</v>
      </c>
      <c r="R809" s="474">
        <f t="shared" si="689"/>
        <v>534.51</v>
      </c>
      <c r="S809" s="474">
        <f t="shared" si="689"/>
        <v>66.84</v>
      </c>
      <c r="T809" s="474">
        <f t="shared" si="689"/>
        <v>4</v>
      </c>
      <c r="U809" s="474">
        <f t="shared" si="689"/>
        <v>70.84</v>
      </c>
      <c r="V809" s="474">
        <f t="shared" si="689"/>
        <v>0</v>
      </c>
      <c r="W809" s="474">
        <f t="shared" si="689"/>
        <v>600</v>
      </c>
      <c r="X809" s="474">
        <f t="shared" si="689"/>
        <v>0</v>
      </c>
      <c r="Y809" s="474">
        <f t="shared" si="689"/>
        <v>138</v>
      </c>
      <c r="Z809" s="474">
        <f t="shared" si="689"/>
        <v>0</v>
      </c>
      <c r="AA809" s="474">
        <f t="shared" si="689"/>
        <v>0</v>
      </c>
      <c r="AB809" s="474">
        <f t="shared" si="689"/>
        <v>0</v>
      </c>
      <c r="AC809" s="474">
        <f t="shared" si="689"/>
        <v>0</v>
      </c>
      <c r="AD809" s="474">
        <f t="shared" si="689"/>
        <v>0</v>
      </c>
      <c r="AE809" s="474">
        <f t="shared" si="689"/>
        <v>649.17</v>
      </c>
      <c r="AF809" s="474">
        <f t="shared" si="689"/>
        <v>311</v>
      </c>
      <c r="AG809" s="474">
        <f t="shared" si="689"/>
        <v>0</v>
      </c>
      <c r="AH809" s="474">
        <f t="shared" si="689"/>
        <v>0</v>
      </c>
      <c r="AI809" s="474">
        <f t="shared" si="689"/>
        <v>20</v>
      </c>
      <c r="AJ809" s="474">
        <f t="shared" si="689"/>
        <v>1718.17</v>
      </c>
      <c r="AK809" s="474">
        <f t="shared" si="689"/>
        <v>0</v>
      </c>
      <c r="AL809" s="474">
        <f t="shared" si="689"/>
        <v>120</v>
      </c>
      <c r="AM809" s="498">
        <f t="shared" si="689"/>
        <v>2443.52</v>
      </c>
      <c r="AN809" s="474">
        <f t="shared" si="689"/>
        <v>4671</v>
      </c>
      <c r="AO809" s="474">
        <f t="shared" si="689"/>
        <v>4350</v>
      </c>
      <c r="AP809" s="474">
        <f t="shared" si="689"/>
        <v>25</v>
      </c>
      <c r="AQ809" s="474">
        <f t="shared" si="689"/>
        <v>11489.52</v>
      </c>
    </row>
    <row r="810" s="449" customFormat="1" ht="14" customHeight="1" spans="1:43">
      <c r="A810" s="469"/>
      <c r="B810" s="470"/>
      <c r="C810" s="206" t="s">
        <v>811</v>
      </c>
      <c r="D810" s="474"/>
      <c r="E810" s="475">
        <f t="shared" ref="E810:E833" si="690">R810+U810+V810+AJ810+AL810</f>
        <v>1125.35</v>
      </c>
      <c r="F810" s="470">
        <v>496.57</v>
      </c>
      <c r="G810" s="470"/>
      <c r="H810" s="470"/>
      <c r="I810" s="470"/>
      <c r="J810" s="470">
        <v>30.33</v>
      </c>
      <c r="K810" s="470">
        <v>2.5</v>
      </c>
      <c r="L810" s="470">
        <v>1.99</v>
      </c>
      <c r="M810" s="470"/>
      <c r="N810" s="470">
        <v>3.12</v>
      </c>
      <c r="O810" s="470"/>
      <c r="P810" s="470"/>
      <c r="Q810" s="470"/>
      <c r="R810" s="458">
        <f t="shared" ref="R810:R833" si="691">SUM(F810:Q810)</f>
        <v>534.51</v>
      </c>
      <c r="S810" s="476">
        <v>66.84</v>
      </c>
      <c r="T810" s="476">
        <v>4</v>
      </c>
      <c r="U810" s="458">
        <f t="shared" ref="U810:U833" si="692">SUM(S810:T810)</f>
        <v>70.84</v>
      </c>
      <c r="V810" s="476"/>
      <c r="W810" s="476">
        <v>400</v>
      </c>
      <c r="X810" s="476"/>
      <c r="Y810" s="476"/>
      <c r="Z810" s="476"/>
      <c r="AA810" s="476"/>
      <c r="AB810" s="476"/>
      <c r="AC810" s="476"/>
      <c r="AD810" s="476"/>
      <c r="AE810" s="476"/>
      <c r="AF810" s="476"/>
      <c r="AG810" s="476"/>
      <c r="AH810" s="476"/>
      <c r="AI810" s="476"/>
      <c r="AJ810" s="458">
        <f t="shared" ref="AJ810:AJ833" si="693">SUM(W810:AI810)</f>
        <v>400</v>
      </c>
      <c r="AK810" s="476"/>
      <c r="AL810" s="476">
        <v>120</v>
      </c>
      <c r="AM810" s="499">
        <f t="shared" ref="AM810:AM833" si="694">R810+U810+V810+AJ810+AL810</f>
        <v>1125.35</v>
      </c>
      <c r="AN810" s="470"/>
      <c r="AO810" s="470"/>
      <c r="AP810" s="470"/>
      <c r="AQ810" s="72">
        <f t="shared" ref="AQ810:AQ833" si="695">AM810+AN810+AO810+AP810</f>
        <v>1125.35</v>
      </c>
    </row>
    <row r="811" s="449" customFormat="1" ht="14" customHeight="1" spans="1:43">
      <c r="A811" s="469"/>
      <c r="B811" s="470"/>
      <c r="C811" s="206" t="s">
        <v>812</v>
      </c>
      <c r="D811" s="474"/>
      <c r="E811" s="475">
        <f t="shared" si="690"/>
        <v>0</v>
      </c>
      <c r="F811" s="470"/>
      <c r="G811" s="470"/>
      <c r="H811" s="470"/>
      <c r="I811" s="470"/>
      <c r="J811" s="470"/>
      <c r="K811" s="470"/>
      <c r="L811" s="470"/>
      <c r="M811" s="470"/>
      <c r="N811" s="470"/>
      <c r="O811" s="470"/>
      <c r="P811" s="470"/>
      <c r="Q811" s="470"/>
      <c r="R811" s="458">
        <f t="shared" si="691"/>
        <v>0</v>
      </c>
      <c r="S811" s="476"/>
      <c r="T811" s="476"/>
      <c r="U811" s="458">
        <f t="shared" si="692"/>
        <v>0</v>
      </c>
      <c r="V811" s="476"/>
      <c r="W811" s="476"/>
      <c r="X811" s="476"/>
      <c r="Y811" s="476"/>
      <c r="Z811" s="476"/>
      <c r="AA811" s="476"/>
      <c r="AB811" s="476"/>
      <c r="AC811" s="476"/>
      <c r="AD811" s="476"/>
      <c r="AE811" s="476"/>
      <c r="AF811" s="476"/>
      <c r="AG811" s="476"/>
      <c r="AH811" s="476"/>
      <c r="AI811" s="476"/>
      <c r="AJ811" s="458">
        <f t="shared" si="693"/>
        <v>0</v>
      </c>
      <c r="AK811" s="476"/>
      <c r="AL811" s="476"/>
      <c r="AM811" s="499">
        <f t="shared" si="694"/>
        <v>0</v>
      </c>
      <c r="AN811" s="470"/>
      <c r="AO811" s="470"/>
      <c r="AP811" s="470"/>
      <c r="AQ811" s="72">
        <f t="shared" si="695"/>
        <v>0</v>
      </c>
    </row>
    <row r="812" s="449" customFormat="1" ht="14" customHeight="1" spans="1:43">
      <c r="A812" s="469"/>
      <c r="B812" s="470"/>
      <c r="C812" s="206" t="s">
        <v>813</v>
      </c>
      <c r="D812" s="474"/>
      <c r="E812" s="475">
        <f t="shared" si="690"/>
        <v>0</v>
      </c>
      <c r="F812" s="470"/>
      <c r="G812" s="470"/>
      <c r="H812" s="470"/>
      <c r="I812" s="470"/>
      <c r="J812" s="470"/>
      <c r="K812" s="470"/>
      <c r="L812" s="470"/>
      <c r="M812" s="470"/>
      <c r="N812" s="470"/>
      <c r="O812" s="470"/>
      <c r="P812" s="470"/>
      <c r="Q812" s="470"/>
      <c r="R812" s="458">
        <f t="shared" si="691"/>
        <v>0</v>
      </c>
      <c r="S812" s="476"/>
      <c r="T812" s="476"/>
      <c r="U812" s="458">
        <f t="shared" si="692"/>
        <v>0</v>
      </c>
      <c r="V812" s="476"/>
      <c r="W812" s="476"/>
      <c r="X812" s="476"/>
      <c r="Y812" s="476"/>
      <c r="Z812" s="476"/>
      <c r="AA812" s="476"/>
      <c r="AB812" s="476"/>
      <c r="AC812" s="476"/>
      <c r="AD812" s="476"/>
      <c r="AE812" s="476"/>
      <c r="AF812" s="476"/>
      <c r="AG812" s="476"/>
      <c r="AH812" s="476"/>
      <c r="AI812" s="476"/>
      <c r="AJ812" s="458">
        <f t="shared" si="693"/>
        <v>0</v>
      </c>
      <c r="AK812" s="476"/>
      <c r="AL812" s="476"/>
      <c r="AM812" s="499">
        <f t="shared" si="694"/>
        <v>0</v>
      </c>
      <c r="AN812" s="470"/>
      <c r="AO812" s="470"/>
      <c r="AP812" s="470"/>
      <c r="AQ812" s="72">
        <f t="shared" si="695"/>
        <v>0</v>
      </c>
    </row>
    <row r="813" s="449" customFormat="1" ht="14" customHeight="1" spans="1:43">
      <c r="A813" s="469"/>
      <c r="B813" s="470"/>
      <c r="C813" s="206" t="s">
        <v>852</v>
      </c>
      <c r="D813" s="474"/>
      <c r="E813" s="475">
        <f t="shared" si="690"/>
        <v>0</v>
      </c>
      <c r="F813" s="470"/>
      <c r="G813" s="470"/>
      <c r="H813" s="470"/>
      <c r="I813" s="470"/>
      <c r="J813" s="470"/>
      <c r="K813" s="470"/>
      <c r="L813" s="470"/>
      <c r="M813" s="470"/>
      <c r="N813" s="470"/>
      <c r="O813" s="470"/>
      <c r="P813" s="470"/>
      <c r="Q813" s="470"/>
      <c r="R813" s="458">
        <f t="shared" si="691"/>
        <v>0</v>
      </c>
      <c r="S813" s="476"/>
      <c r="T813" s="476"/>
      <c r="U813" s="458">
        <f t="shared" si="692"/>
        <v>0</v>
      </c>
      <c r="V813" s="476"/>
      <c r="W813" s="476"/>
      <c r="X813" s="476"/>
      <c r="Y813" s="476"/>
      <c r="Z813" s="476"/>
      <c r="AA813" s="476"/>
      <c r="AB813" s="476"/>
      <c r="AC813" s="476"/>
      <c r="AD813" s="476"/>
      <c r="AE813" s="476"/>
      <c r="AF813" s="476"/>
      <c r="AG813" s="476"/>
      <c r="AH813" s="476"/>
      <c r="AI813" s="476"/>
      <c r="AJ813" s="458">
        <f t="shared" si="693"/>
        <v>0</v>
      </c>
      <c r="AK813" s="476"/>
      <c r="AL813" s="476"/>
      <c r="AM813" s="499">
        <f t="shared" si="694"/>
        <v>0</v>
      </c>
      <c r="AN813" s="470"/>
      <c r="AO813" s="470"/>
      <c r="AP813" s="470"/>
      <c r="AQ813" s="72">
        <f t="shared" si="695"/>
        <v>0</v>
      </c>
    </row>
    <row r="814" s="449" customFormat="1" ht="14" customHeight="1" spans="1:43">
      <c r="A814" s="469"/>
      <c r="B814" s="470"/>
      <c r="C814" s="206" t="s">
        <v>853</v>
      </c>
      <c r="D814" s="474"/>
      <c r="E814" s="475">
        <f t="shared" si="690"/>
        <v>219</v>
      </c>
      <c r="F814" s="470"/>
      <c r="G814" s="470"/>
      <c r="H814" s="470"/>
      <c r="I814" s="470"/>
      <c r="J814" s="470"/>
      <c r="K814" s="470"/>
      <c r="L814" s="470"/>
      <c r="M814" s="470"/>
      <c r="N814" s="470"/>
      <c r="O814" s="470"/>
      <c r="P814" s="470"/>
      <c r="Q814" s="470"/>
      <c r="R814" s="458">
        <f t="shared" si="691"/>
        <v>0</v>
      </c>
      <c r="S814" s="476"/>
      <c r="T814" s="476"/>
      <c r="U814" s="458">
        <f t="shared" si="692"/>
        <v>0</v>
      </c>
      <c r="V814" s="476"/>
      <c r="W814" s="476"/>
      <c r="X814" s="476"/>
      <c r="Y814" s="476">
        <v>10</v>
      </c>
      <c r="Z814" s="476"/>
      <c r="AA814" s="476"/>
      <c r="AB814" s="476"/>
      <c r="AC814" s="476"/>
      <c r="AD814" s="476"/>
      <c r="AE814" s="476"/>
      <c r="AF814" s="476">
        <v>209</v>
      </c>
      <c r="AG814" s="476"/>
      <c r="AH814" s="476"/>
      <c r="AI814" s="476"/>
      <c r="AJ814" s="458">
        <f t="shared" si="693"/>
        <v>219</v>
      </c>
      <c r="AK814" s="476"/>
      <c r="AL814" s="476"/>
      <c r="AM814" s="499">
        <f t="shared" si="694"/>
        <v>219</v>
      </c>
      <c r="AN814" s="470">
        <v>200</v>
      </c>
      <c r="AO814" s="470">
        <v>4250</v>
      </c>
      <c r="AP814" s="470"/>
      <c r="AQ814" s="72">
        <f t="shared" si="695"/>
        <v>4669</v>
      </c>
    </row>
    <row r="815" s="449" customFormat="1" ht="14" customHeight="1" spans="1:43">
      <c r="A815" s="469"/>
      <c r="B815" s="470"/>
      <c r="C815" s="206" t="s">
        <v>854</v>
      </c>
      <c r="D815" s="474"/>
      <c r="E815" s="475">
        <f t="shared" si="690"/>
        <v>17.8</v>
      </c>
      <c r="F815" s="470"/>
      <c r="G815" s="470"/>
      <c r="H815" s="470"/>
      <c r="I815" s="470"/>
      <c r="J815" s="470"/>
      <c r="K815" s="470"/>
      <c r="L815" s="470"/>
      <c r="M815" s="470"/>
      <c r="N815" s="470"/>
      <c r="O815" s="470"/>
      <c r="P815" s="470"/>
      <c r="Q815" s="470"/>
      <c r="R815" s="458">
        <f t="shared" si="691"/>
        <v>0</v>
      </c>
      <c r="S815" s="476"/>
      <c r="T815" s="476"/>
      <c r="U815" s="458">
        <f t="shared" si="692"/>
        <v>0</v>
      </c>
      <c r="V815" s="476"/>
      <c r="W815" s="476"/>
      <c r="X815" s="476"/>
      <c r="Y815" s="476"/>
      <c r="Z815" s="476"/>
      <c r="AA815" s="476"/>
      <c r="AB815" s="476"/>
      <c r="AC815" s="476"/>
      <c r="AD815" s="476"/>
      <c r="AE815" s="476">
        <v>17.8</v>
      </c>
      <c r="AF815" s="476"/>
      <c r="AG815" s="476"/>
      <c r="AH815" s="476"/>
      <c r="AI815" s="476"/>
      <c r="AJ815" s="458">
        <f t="shared" si="693"/>
        <v>17.8</v>
      </c>
      <c r="AK815" s="476"/>
      <c r="AL815" s="476"/>
      <c r="AM815" s="499">
        <f t="shared" si="694"/>
        <v>17.8</v>
      </c>
      <c r="AN815" s="470"/>
      <c r="AO815" s="470"/>
      <c r="AP815" s="470"/>
      <c r="AQ815" s="72">
        <f t="shared" si="695"/>
        <v>17.8</v>
      </c>
    </row>
    <row r="816" s="449" customFormat="1" ht="14" customHeight="1" spans="1:43">
      <c r="A816" s="469"/>
      <c r="B816" s="470"/>
      <c r="C816" s="206" t="s">
        <v>855</v>
      </c>
      <c r="D816" s="474"/>
      <c r="E816" s="475">
        <f t="shared" si="690"/>
        <v>50</v>
      </c>
      <c r="F816" s="470"/>
      <c r="G816" s="470"/>
      <c r="H816" s="470"/>
      <c r="I816" s="470"/>
      <c r="J816" s="470"/>
      <c r="K816" s="470"/>
      <c r="L816" s="470"/>
      <c r="M816" s="470"/>
      <c r="N816" s="470"/>
      <c r="O816" s="470"/>
      <c r="P816" s="470"/>
      <c r="Q816" s="470"/>
      <c r="R816" s="458">
        <f t="shared" si="691"/>
        <v>0</v>
      </c>
      <c r="S816" s="476"/>
      <c r="T816" s="476"/>
      <c r="U816" s="458">
        <f t="shared" si="692"/>
        <v>0</v>
      </c>
      <c r="V816" s="476"/>
      <c r="W816" s="476"/>
      <c r="X816" s="476"/>
      <c r="Y816" s="476"/>
      <c r="Z816" s="476"/>
      <c r="AA816" s="476"/>
      <c r="AB816" s="476"/>
      <c r="AC816" s="476"/>
      <c r="AD816" s="476"/>
      <c r="AE816" s="476"/>
      <c r="AF816" s="476">
        <v>50</v>
      </c>
      <c r="AG816" s="476"/>
      <c r="AH816" s="476"/>
      <c r="AI816" s="476"/>
      <c r="AJ816" s="458">
        <f t="shared" si="693"/>
        <v>50</v>
      </c>
      <c r="AK816" s="476"/>
      <c r="AL816" s="476"/>
      <c r="AM816" s="499">
        <f t="shared" si="694"/>
        <v>50</v>
      </c>
      <c r="AN816" s="470"/>
      <c r="AO816" s="470"/>
      <c r="AP816" s="470"/>
      <c r="AQ816" s="72">
        <f t="shared" si="695"/>
        <v>50</v>
      </c>
    </row>
    <row r="817" s="449" customFormat="1" ht="14" customHeight="1" spans="1:43">
      <c r="A817" s="469"/>
      <c r="B817" s="470"/>
      <c r="C817" s="206" t="s">
        <v>856</v>
      </c>
      <c r="D817" s="474"/>
      <c r="E817" s="475">
        <f t="shared" si="690"/>
        <v>621.37</v>
      </c>
      <c r="F817" s="470"/>
      <c r="G817" s="470"/>
      <c r="H817" s="470"/>
      <c r="I817" s="470"/>
      <c r="J817" s="470"/>
      <c r="K817" s="470"/>
      <c r="L817" s="470"/>
      <c r="M817" s="470"/>
      <c r="N817" s="470"/>
      <c r="O817" s="470"/>
      <c r="P817" s="470"/>
      <c r="Q817" s="470"/>
      <c r="R817" s="458">
        <f t="shared" si="691"/>
        <v>0</v>
      </c>
      <c r="S817" s="476"/>
      <c r="T817" s="476"/>
      <c r="U817" s="458">
        <f t="shared" si="692"/>
        <v>0</v>
      </c>
      <c r="V817" s="476"/>
      <c r="W817" s="476"/>
      <c r="X817" s="476"/>
      <c r="Y817" s="476"/>
      <c r="Z817" s="476"/>
      <c r="AA817" s="476"/>
      <c r="AB817" s="476"/>
      <c r="AC817" s="476"/>
      <c r="AD817" s="476"/>
      <c r="AE817" s="476">
        <v>621.37</v>
      </c>
      <c r="AF817" s="476"/>
      <c r="AG817" s="476"/>
      <c r="AH817" s="476"/>
      <c r="AI817" s="476"/>
      <c r="AJ817" s="458">
        <f t="shared" si="693"/>
        <v>621.37</v>
      </c>
      <c r="AK817" s="476"/>
      <c r="AL817" s="476"/>
      <c r="AM817" s="499">
        <f t="shared" si="694"/>
        <v>621.37</v>
      </c>
      <c r="AN817" s="470">
        <v>492</v>
      </c>
      <c r="AO817" s="470"/>
      <c r="AP817" s="470"/>
      <c r="AQ817" s="72">
        <f t="shared" si="695"/>
        <v>1113.37</v>
      </c>
    </row>
    <row r="818" s="449" customFormat="1" ht="14" customHeight="1" spans="1:43">
      <c r="A818" s="469"/>
      <c r="B818" s="470"/>
      <c r="C818" s="206" t="s">
        <v>857</v>
      </c>
      <c r="D818" s="474"/>
      <c r="E818" s="475">
        <f t="shared" si="690"/>
        <v>220</v>
      </c>
      <c r="F818" s="470"/>
      <c r="G818" s="470"/>
      <c r="H818" s="470"/>
      <c r="I818" s="470"/>
      <c r="J818" s="470"/>
      <c r="K818" s="470"/>
      <c r="L818" s="470"/>
      <c r="M818" s="470"/>
      <c r="N818" s="470"/>
      <c r="O818" s="470"/>
      <c r="P818" s="470"/>
      <c r="Q818" s="470"/>
      <c r="R818" s="458">
        <f t="shared" si="691"/>
        <v>0</v>
      </c>
      <c r="S818" s="476"/>
      <c r="T818" s="476"/>
      <c r="U818" s="458">
        <f t="shared" si="692"/>
        <v>0</v>
      </c>
      <c r="V818" s="476"/>
      <c r="W818" s="476">
        <v>200</v>
      </c>
      <c r="X818" s="476"/>
      <c r="Y818" s="476"/>
      <c r="Z818" s="476"/>
      <c r="AA818" s="476"/>
      <c r="AB818" s="476"/>
      <c r="AC818" s="476"/>
      <c r="AD818" s="476"/>
      <c r="AE818" s="476"/>
      <c r="AF818" s="476"/>
      <c r="AG818" s="476"/>
      <c r="AH818" s="476"/>
      <c r="AI818" s="476">
        <v>20</v>
      </c>
      <c r="AJ818" s="458">
        <f t="shared" si="693"/>
        <v>220</v>
      </c>
      <c r="AK818" s="476"/>
      <c r="AL818" s="476"/>
      <c r="AM818" s="499">
        <f t="shared" si="694"/>
        <v>220</v>
      </c>
      <c r="AN818" s="470"/>
      <c r="AO818" s="470"/>
      <c r="AP818" s="470"/>
      <c r="AQ818" s="72">
        <f t="shared" si="695"/>
        <v>220</v>
      </c>
    </row>
    <row r="819" s="449" customFormat="1" ht="14" customHeight="1" spans="1:43">
      <c r="A819" s="469"/>
      <c r="B819" s="470"/>
      <c r="C819" s="206" t="s">
        <v>858</v>
      </c>
      <c r="D819" s="474"/>
      <c r="E819" s="475">
        <f t="shared" si="690"/>
        <v>0</v>
      </c>
      <c r="F819" s="470"/>
      <c r="G819" s="470"/>
      <c r="H819" s="470"/>
      <c r="I819" s="470"/>
      <c r="J819" s="470"/>
      <c r="K819" s="470"/>
      <c r="L819" s="470"/>
      <c r="M819" s="470"/>
      <c r="N819" s="470"/>
      <c r="O819" s="470"/>
      <c r="P819" s="470"/>
      <c r="Q819" s="470"/>
      <c r="R819" s="458">
        <f t="shared" si="691"/>
        <v>0</v>
      </c>
      <c r="S819" s="476"/>
      <c r="T819" s="476"/>
      <c r="U819" s="458">
        <f t="shared" si="692"/>
        <v>0</v>
      </c>
      <c r="V819" s="476"/>
      <c r="W819" s="476"/>
      <c r="X819" s="476"/>
      <c r="Y819" s="476"/>
      <c r="Z819" s="476"/>
      <c r="AA819" s="476"/>
      <c r="AB819" s="476"/>
      <c r="AC819" s="476"/>
      <c r="AD819" s="476"/>
      <c r="AE819" s="476"/>
      <c r="AF819" s="476"/>
      <c r="AG819" s="476"/>
      <c r="AH819" s="476"/>
      <c r="AI819" s="476"/>
      <c r="AJ819" s="458">
        <f t="shared" si="693"/>
        <v>0</v>
      </c>
      <c r="AK819" s="476"/>
      <c r="AL819" s="476"/>
      <c r="AM819" s="499">
        <f t="shared" si="694"/>
        <v>0</v>
      </c>
      <c r="AN819" s="470"/>
      <c r="AO819" s="470"/>
      <c r="AP819" s="470">
        <v>25</v>
      </c>
      <c r="AQ819" s="72">
        <f t="shared" si="695"/>
        <v>25</v>
      </c>
    </row>
    <row r="820" s="449" customFormat="1" ht="14" customHeight="1" spans="1:43">
      <c r="A820" s="469"/>
      <c r="B820" s="470"/>
      <c r="C820" s="206" t="s">
        <v>859</v>
      </c>
      <c r="D820" s="474"/>
      <c r="E820" s="475">
        <f t="shared" si="690"/>
        <v>0</v>
      </c>
      <c r="F820" s="470"/>
      <c r="G820" s="470"/>
      <c r="H820" s="470"/>
      <c r="I820" s="470"/>
      <c r="J820" s="470"/>
      <c r="K820" s="470"/>
      <c r="L820" s="470"/>
      <c r="M820" s="470"/>
      <c r="N820" s="470"/>
      <c r="O820" s="470"/>
      <c r="P820" s="470"/>
      <c r="Q820" s="470"/>
      <c r="R820" s="458">
        <f t="shared" si="691"/>
        <v>0</v>
      </c>
      <c r="S820" s="476"/>
      <c r="T820" s="476"/>
      <c r="U820" s="458">
        <f t="shared" si="692"/>
        <v>0</v>
      </c>
      <c r="V820" s="476"/>
      <c r="W820" s="476"/>
      <c r="X820" s="476"/>
      <c r="Y820" s="476"/>
      <c r="Z820" s="476"/>
      <c r="AA820" s="476"/>
      <c r="AB820" s="476"/>
      <c r="AC820" s="476"/>
      <c r="AD820" s="476"/>
      <c r="AE820" s="476"/>
      <c r="AF820" s="476"/>
      <c r="AG820" s="476"/>
      <c r="AH820" s="476"/>
      <c r="AI820" s="476"/>
      <c r="AJ820" s="458">
        <f t="shared" si="693"/>
        <v>0</v>
      </c>
      <c r="AK820" s="476"/>
      <c r="AL820" s="476"/>
      <c r="AM820" s="499">
        <f t="shared" si="694"/>
        <v>0</v>
      </c>
      <c r="AN820" s="470"/>
      <c r="AO820" s="470"/>
      <c r="AP820" s="470"/>
      <c r="AQ820" s="72">
        <f t="shared" si="695"/>
        <v>0</v>
      </c>
    </row>
    <row r="821" s="449" customFormat="1" ht="14" customHeight="1" spans="1:43">
      <c r="A821" s="469"/>
      <c r="B821" s="470"/>
      <c r="C821" s="206" t="s">
        <v>860</v>
      </c>
      <c r="D821" s="474"/>
      <c r="E821" s="475">
        <f t="shared" si="690"/>
        <v>0</v>
      </c>
      <c r="F821" s="470"/>
      <c r="G821" s="470"/>
      <c r="H821" s="470"/>
      <c r="I821" s="470"/>
      <c r="J821" s="470"/>
      <c r="K821" s="470"/>
      <c r="L821" s="470"/>
      <c r="M821" s="470"/>
      <c r="N821" s="470"/>
      <c r="O821" s="470"/>
      <c r="P821" s="470"/>
      <c r="Q821" s="470"/>
      <c r="R821" s="458">
        <f t="shared" si="691"/>
        <v>0</v>
      </c>
      <c r="S821" s="476"/>
      <c r="T821" s="476"/>
      <c r="U821" s="458">
        <f t="shared" si="692"/>
        <v>0</v>
      </c>
      <c r="V821" s="476"/>
      <c r="W821" s="476"/>
      <c r="X821" s="476"/>
      <c r="Y821" s="476"/>
      <c r="Z821" s="476"/>
      <c r="AA821" s="476"/>
      <c r="AB821" s="476"/>
      <c r="AC821" s="476"/>
      <c r="AD821" s="476"/>
      <c r="AE821" s="476"/>
      <c r="AF821" s="476"/>
      <c r="AG821" s="476"/>
      <c r="AH821" s="476"/>
      <c r="AI821" s="476"/>
      <c r="AJ821" s="458">
        <f t="shared" si="693"/>
        <v>0</v>
      </c>
      <c r="AK821" s="476"/>
      <c r="AL821" s="476"/>
      <c r="AM821" s="499">
        <f t="shared" si="694"/>
        <v>0</v>
      </c>
      <c r="AN821" s="470"/>
      <c r="AO821" s="470"/>
      <c r="AP821" s="470"/>
      <c r="AQ821" s="72">
        <f t="shared" si="695"/>
        <v>0</v>
      </c>
    </row>
    <row r="822" s="449" customFormat="1" ht="14" customHeight="1" spans="1:43">
      <c r="A822" s="469"/>
      <c r="B822" s="470"/>
      <c r="C822" s="206" t="s">
        <v>861</v>
      </c>
      <c r="D822" s="474"/>
      <c r="E822" s="475">
        <f t="shared" si="690"/>
        <v>0</v>
      </c>
      <c r="F822" s="470"/>
      <c r="G822" s="470"/>
      <c r="H822" s="470"/>
      <c r="I822" s="470"/>
      <c r="J822" s="470"/>
      <c r="K822" s="470"/>
      <c r="L822" s="470"/>
      <c r="M822" s="470"/>
      <c r="N822" s="470"/>
      <c r="O822" s="470"/>
      <c r="P822" s="470"/>
      <c r="Q822" s="470"/>
      <c r="R822" s="458">
        <f t="shared" si="691"/>
        <v>0</v>
      </c>
      <c r="S822" s="476"/>
      <c r="T822" s="476"/>
      <c r="U822" s="458">
        <f t="shared" si="692"/>
        <v>0</v>
      </c>
      <c r="V822" s="476"/>
      <c r="W822" s="476"/>
      <c r="X822" s="476"/>
      <c r="Y822" s="476"/>
      <c r="Z822" s="476"/>
      <c r="AA822" s="476"/>
      <c r="AB822" s="476"/>
      <c r="AC822" s="476"/>
      <c r="AD822" s="476"/>
      <c r="AE822" s="476"/>
      <c r="AF822" s="476"/>
      <c r="AG822" s="476"/>
      <c r="AH822" s="476"/>
      <c r="AI822" s="476"/>
      <c r="AJ822" s="458">
        <f t="shared" si="693"/>
        <v>0</v>
      </c>
      <c r="AK822" s="476"/>
      <c r="AL822" s="476"/>
      <c r="AM822" s="499">
        <f t="shared" si="694"/>
        <v>0</v>
      </c>
      <c r="AN822" s="470"/>
      <c r="AO822" s="470"/>
      <c r="AP822" s="470"/>
      <c r="AQ822" s="72">
        <f t="shared" si="695"/>
        <v>0</v>
      </c>
    </row>
    <row r="823" s="449" customFormat="1" ht="14" customHeight="1" spans="1:43">
      <c r="A823" s="469"/>
      <c r="B823" s="470"/>
      <c r="C823" s="206" t="s">
        <v>862</v>
      </c>
      <c r="D823" s="474"/>
      <c r="E823" s="475">
        <f t="shared" si="690"/>
        <v>0</v>
      </c>
      <c r="F823" s="470"/>
      <c r="G823" s="470"/>
      <c r="H823" s="470"/>
      <c r="I823" s="470"/>
      <c r="J823" s="470"/>
      <c r="K823" s="470"/>
      <c r="L823" s="470"/>
      <c r="M823" s="470"/>
      <c r="N823" s="470"/>
      <c r="O823" s="470"/>
      <c r="P823" s="470"/>
      <c r="Q823" s="470"/>
      <c r="R823" s="458">
        <f t="shared" si="691"/>
        <v>0</v>
      </c>
      <c r="S823" s="476"/>
      <c r="T823" s="476"/>
      <c r="U823" s="458">
        <f t="shared" si="692"/>
        <v>0</v>
      </c>
      <c r="V823" s="476"/>
      <c r="W823" s="476"/>
      <c r="X823" s="476"/>
      <c r="Y823" s="476"/>
      <c r="Z823" s="476"/>
      <c r="AA823" s="476"/>
      <c r="AB823" s="476"/>
      <c r="AC823" s="476"/>
      <c r="AD823" s="476"/>
      <c r="AE823" s="476"/>
      <c r="AF823" s="476"/>
      <c r="AG823" s="476"/>
      <c r="AH823" s="476"/>
      <c r="AI823" s="476"/>
      <c r="AJ823" s="458">
        <f t="shared" si="693"/>
        <v>0</v>
      </c>
      <c r="AK823" s="476"/>
      <c r="AL823" s="476"/>
      <c r="AM823" s="499">
        <f t="shared" si="694"/>
        <v>0</v>
      </c>
      <c r="AN823" s="470"/>
      <c r="AO823" s="470"/>
      <c r="AP823" s="470"/>
      <c r="AQ823" s="72">
        <f t="shared" si="695"/>
        <v>0</v>
      </c>
    </row>
    <row r="824" s="449" customFormat="1" ht="14" customHeight="1" spans="1:43">
      <c r="A824" s="469"/>
      <c r="B824" s="470"/>
      <c r="C824" s="206" t="s">
        <v>863</v>
      </c>
      <c r="D824" s="474"/>
      <c r="E824" s="475">
        <f t="shared" si="690"/>
        <v>0</v>
      </c>
      <c r="F824" s="470"/>
      <c r="G824" s="470"/>
      <c r="H824" s="470"/>
      <c r="I824" s="470"/>
      <c r="J824" s="470"/>
      <c r="K824" s="470"/>
      <c r="L824" s="470"/>
      <c r="M824" s="470"/>
      <c r="N824" s="470"/>
      <c r="O824" s="470"/>
      <c r="P824" s="470"/>
      <c r="Q824" s="470"/>
      <c r="R824" s="458">
        <f t="shared" si="691"/>
        <v>0</v>
      </c>
      <c r="S824" s="476"/>
      <c r="T824" s="476"/>
      <c r="U824" s="458">
        <f t="shared" si="692"/>
        <v>0</v>
      </c>
      <c r="V824" s="476"/>
      <c r="W824" s="476"/>
      <c r="X824" s="476"/>
      <c r="Y824" s="476"/>
      <c r="Z824" s="476"/>
      <c r="AA824" s="476"/>
      <c r="AB824" s="476"/>
      <c r="AC824" s="476"/>
      <c r="AD824" s="476"/>
      <c r="AE824" s="476"/>
      <c r="AF824" s="476"/>
      <c r="AG824" s="476"/>
      <c r="AH824" s="476"/>
      <c r="AI824" s="476"/>
      <c r="AJ824" s="458">
        <f t="shared" si="693"/>
        <v>0</v>
      </c>
      <c r="AK824" s="476"/>
      <c r="AL824" s="476"/>
      <c r="AM824" s="499">
        <f t="shared" si="694"/>
        <v>0</v>
      </c>
      <c r="AN824" s="470"/>
      <c r="AO824" s="470"/>
      <c r="AP824" s="470"/>
      <c r="AQ824" s="72">
        <f t="shared" si="695"/>
        <v>0</v>
      </c>
    </row>
    <row r="825" s="449" customFormat="1" ht="14" customHeight="1" spans="1:43">
      <c r="A825" s="469"/>
      <c r="B825" s="470"/>
      <c r="C825" s="206" t="s">
        <v>864</v>
      </c>
      <c r="D825" s="474"/>
      <c r="E825" s="475">
        <f t="shared" si="690"/>
        <v>0</v>
      </c>
      <c r="F825" s="470"/>
      <c r="G825" s="470"/>
      <c r="H825" s="470"/>
      <c r="I825" s="470"/>
      <c r="J825" s="470"/>
      <c r="K825" s="470"/>
      <c r="L825" s="470"/>
      <c r="M825" s="470"/>
      <c r="N825" s="470"/>
      <c r="O825" s="470"/>
      <c r="P825" s="470"/>
      <c r="Q825" s="470"/>
      <c r="R825" s="458">
        <f t="shared" si="691"/>
        <v>0</v>
      </c>
      <c r="S825" s="476"/>
      <c r="T825" s="476"/>
      <c r="U825" s="458">
        <f t="shared" si="692"/>
        <v>0</v>
      </c>
      <c r="V825" s="476"/>
      <c r="W825" s="476"/>
      <c r="X825" s="476"/>
      <c r="Y825" s="476"/>
      <c r="Z825" s="476"/>
      <c r="AA825" s="476"/>
      <c r="AB825" s="476"/>
      <c r="AC825" s="476"/>
      <c r="AD825" s="476"/>
      <c r="AE825" s="476"/>
      <c r="AF825" s="476"/>
      <c r="AG825" s="476"/>
      <c r="AH825" s="476"/>
      <c r="AI825" s="476"/>
      <c r="AJ825" s="458">
        <f t="shared" si="693"/>
        <v>0</v>
      </c>
      <c r="AK825" s="476"/>
      <c r="AL825" s="476"/>
      <c r="AM825" s="499">
        <f t="shared" si="694"/>
        <v>0</v>
      </c>
      <c r="AN825" s="470"/>
      <c r="AO825" s="470"/>
      <c r="AP825" s="470"/>
      <c r="AQ825" s="72">
        <f t="shared" si="695"/>
        <v>0</v>
      </c>
    </row>
    <row r="826" s="449" customFormat="1" ht="14" customHeight="1" spans="1:43">
      <c r="A826" s="469"/>
      <c r="B826" s="470"/>
      <c r="C826" s="206" t="s">
        <v>865</v>
      </c>
      <c r="D826" s="474"/>
      <c r="E826" s="475">
        <f t="shared" si="690"/>
        <v>0</v>
      </c>
      <c r="F826" s="470"/>
      <c r="G826" s="470"/>
      <c r="H826" s="470"/>
      <c r="I826" s="470"/>
      <c r="J826" s="470"/>
      <c r="K826" s="470"/>
      <c r="L826" s="470"/>
      <c r="M826" s="470"/>
      <c r="N826" s="470"/>
      <c r="O826" s="470"/>
      <c r="P826" s="470"/>
      <c r="Q826" s="470"/>
      <c r="R826" s="458">
        <f t="shared" si="691"/>
        <v>0</v>
      </c>
      <c r="S826" s="476"/>
      <c r="T826" s="476"/>
      <c r="U826" s="458">
        <f t="shared" si="692"/>
        <v>0</v>
      </c>
      <c r="V826" s="476"/>
      <c r="W826" s="476"/>
      <c r="X826" s="476"/>
      <c r="Y826" s="476"/>
      <c r="Z826" s="476"/>
      <c r="AA826" s="476"/>
      <c r="AB826" s="476"/>
      <c r="AC826" s="476"/>
      <c r="AD826" s="476"/>
      <c r="AE826" s="476"/>
      <c r="AF826" s="476"/>
      <c r="AG826" s="476"/>
      <c r="AH826" s="476"/>
      <c r="AI826" s="476"/>
      <c r="AJ826" s="458">
        <f t="shared" si="693"/>
        <v>0</v>
      </c>
      <c r="AK826" s="476"/>
      <c r="AL826" s="476"/>
      <c r="AM826" s="499">
        <f t="shared" si="694"/>
        <v>0</v>
      </c>
      <c r="AN826" s="470"/>
      <c r="AO826" s="470"/>
      <c r="AP826" s="470"/>
      <c r="AQ826" s="72">
        <f t="shared" si="695"/>
        <v>0</v>
      </c>
    </row>
    <row r="827" s="449" customFormat="1" ht="14" customHeight="1" spans="1:43">
      <c r="A827" s="469"/>
      <c r="B827" s="470"/>
      <c r="C827" s="206" t="s">
        <v>866</v>
      </c>
      <c r="D827" s="474"/>
      <c r="E827" s="475">
        <f t="shared" si="690"/>
        <v>0</v>
      </c>
      <c r="F827" s="470"/>
      <c r="G827" s="470"/>
      <c r="H827" s="470"/>
      <c r="I827" s="470"/>
      <c r="J827" s="470"/>
      <c r="K827" s="470"/>
      <c r="L827" s="470"/>
      <c r="M827" s="470"/>
      <c r="N827" s="470"/>
      <c r="O827" s="470"/>
      <c r="P827" s="470"/>
      <c r="Q827" s="470"/>
      <c r="R827" s="458">
        <f t="shared" si="691"/>
        <v>0</v>
      </c>
      <c r="S827" s="476"/>
      <c r="T827" s="476"/>
      <c r="U827" s="458">
        <f t="shared" si="692"/>
        <v>0</v>
      </c>
      <c r="V827" s="476"/>
      <c r="W827" s="476"/>
      <c r="X827" s="476"/>
      <c r="Y827" s="476"/>
      <c r="Z827" s="476"/>
      <c r="AA827" s="476"/>
      <c r="AB827" s="476"/>
      <c r="AC827" s="476"/>
      <c r="AD827" s="476"/>
      <c r="AE827" s="476"/>
      <c r="AF827" s="476"/>
      <c r="AG827" s="476"/>
      <c r="AH827" s="476"/>
      <c r="AI827" s="476"/>
      <c r="AJ827" s="458">
        <f t="shared" si="693"/>
        <v>0</v>
      </c>
      <c r="AK827" s="476"/>
      <c r="AL827" s="476"/>
      <c r="AM827" s="499">
        <f t="shared" si="694"/>
        <v>0</v>
      </c>
      <c r="AN827" s="470"/>
      <c r="AO827" s="470"/>
      <c r="AP827" s="470"/>
      <c r="AQ827" s="72">
        <f t="shared" si="695"/>
        <v>0</v>
      </c>
    </row>
    <row r="828" s="449" customFormat="1" ht="14" customHeight="1" spans="1:43">
      <c r="A828" s="469"/>
      <c r="B828" s="470"/>
      <c r="C828" s="206" t="s">
        <v>867</v>
      </c>
      <c r="D828" s="474"/>
      <c r="E828" s="475">
        <f t="shared" si="690"/>
        <v>0</v>
      </c>
      <c r="F828" s="470"/>
      <c r="G828" s="470"/>
      <c r="H828" s="470"/>
      <c r="I828" s="470"/>
      <c r="J828" s="470"/>
      <c r="K828" s="470"/>
      <c r="L828" s="470"/>
      <c r="M828" s="470"/>
      <c r="N828" s="470"/>
      <c r="O828" s="470"/>
      <c r="P828" s="470"/>
      <c r="Q828" s="470"/>
      <c r="R828" s="458">
        <f t="shared" si="691"/>
        <v>0</v>
      </c>
      <c r="S828" s="476"/>
      <c r="T828" s="476"/>
      <c r="U828" s="458">
        <f t="shared" si="692"/>
        <v>0</v>
      </c>
      <c r="V828" s="476"/>
      <c r="W828" s="476"/>
      <c r="X828" s="476"/>
      <c r="Y828" s="476"/>
      <c r="Z828" s="476"/>
      <c r="AA828" s="476"/>
      <c r="AB828" s="476"/>
      <c r="AC828" s="476"/>
      <c r="AD828" s="476"/>
      <c r="AE828" s="476"/>
      <c r="AF828" s="476"/>
      <c r="AG828" s="476"/>
      <c r="AH828" s="476"/>
      <c r="AI828" s="476"/>
      <c r="AJ828" s="458">
        <f t="shared" si="693"/>
        <v>0</v>
      </c>
      <c r="AK828" s="476"/>
      <c r="AL828" s="476"/>
      <c r="AM828" s="499">
        <f t="shared" si="694"/>
        <v>0</v>
      </c>
      <c r="AN828" s="470"/>
      <c r="AO828" s="470"/>
      <c r="AP828" s="470"/>
      <c r="AQ828" s="72">
        <f t="shared" si="695"/>
        <v>0</v>
      </c>
    </row>
    <row r="829" s="449" customFormat="1" ht="14" customHeight="1" spans="1:43">
      <c r="A829" s="469"/>
      <c r="B829" s="470"/>
      <c r="C829" s="206" t="s">
        <v>868</v>
      </c>
      <c r="D829" s="474"/>
      <c r="E829" s="475">
        <f t="shared" si="690"/>
        <v>138</v>
      </c>
      <c r="F829" s="470"/>
      <c r="G829" s="470"/>
      <c r="H829" s="470"/>
      <c r="I829" s="470"/>
      <c r="J829" s="470"/>
      <c r="K829" s="470"/>
      <c r="L829" s="470"/>
      <c r="M829" s="470"/>
      <c r="N829" s="470"/>
      <c r="O829" s="470"/>
      <c r="P829" s="470"/>
      <c r="Q829" s="470"/>
      <c r="R829" s="458">
        <f t="shared" si="691"/>
        <v>0</v>
      </c>
      <c r="S829" s="476"/>
      <c r="T829" s="476"/>
      <c r="U829" s="458">
        <f t="shared" si="692"/>
        <v>0</v>
      </c>
      <c r="V829" s="476"/>
      <c r="W829" s="476"/>
      <c r="X829" s="476"/>
      <c r="Y829" s="476">
        <v>128</v>
      </c>
      <c r="Z829" s="476"/>
      <c r="AA829" s="476"/>
      <c r="AB829" s="476"/>
      <c r="AC829" s="476"/>
      <c r="AD829" s="476"/>
      <c r="AE829" s="476">
        <v>10</v>
      </c>
      <c r="AF829" s="476"/>
      <c r="AG829" s="476"/>
      <c r="AH829" s="476"/>
      <c r="AI829" s="476"/>
      <c r="AJ829" s="458">
        <f t="shared" si="693"/>
        <v>138</v>
      </c>
      <c r="AK829" s="476"/>
      <c r="AL829" s="476"/>
      <c r="AM829" s="499">
        <f t="shared" si="694"/>
        <v>138</v>
      </c>
      <c r="AN829" s="470"/>
      <c r="AO829" s="470"/>
      <c r="AP829" s="470"/>
      <c r="AQ829" s="72">
        <f t="shared" si="695"/>
        <v>138</v>
      </c>
    </row>
    <row r="830" s="449" customFormat="1" ht="14" customHeight="1" spans="1:43">
      <c r="A830" s="469"/>
      <c r="B830" s="470"/>
      <c r="C830" s="206" t="s">
        <v>869</v>
      </c>
      <c r="D830" s="474"/>
      <c r="E830" s="475">
        <f t="shared" si="690"/>
        <v>0</v>
      </c>
      <c r="F830" s="470"/>
      <c r="G830" s="470"/>
      <c r="H830" s="470"/>
      <c r="I830" s="470"/>
      <c r="J830" s="470"/>
      <c r="K830" s="470"/>
      <c r="L830" s="470"/>
      <c r="M830" s="470"/>
      <c r="N830" s="470"/>
      <c r="O830" s="470"/>
      <c r="P830" s="470"/>
      <c r="Q830" s="470"/>
      <c r="R830" s="458">
        <f t="shared" si="691"/>
        <v>0</v>
      </c>
      <c r="S830" s="476"/>
      <c r="T830" s="476"/>
      <c r="U830" s="458">
        <f t="shared" si="692"/>
        <v>0</v>
      </c>
      <c r="V830" s="476"/>
      <c r="W830" s="476"/>
      <c r="X830" s="476"/>
      <c r="Y830" s="476"/>
      <c r="Z830" s="476"/>
      <c r="AA830" s="476"/>
      <c r="AB830" s="476"/>
      <c r="AC830" s="476"/>
      <c r="AD830" s="476"/>
      <c r="AE830" s="476"/>
      <c r="AF830" s="476"/>
      <c r="AG830" s="476"/>
      <c r="AH830" s="476"/>
      <c r="AI830" s="476"/>
      <c r="AJ830" s="458">
        <f t="shared" si="693"/>
        <v>0</v>
      </c>
      <c r="AK830" s="476"/>
      <c r="AL830" s="476"/>
      <c r="AM830" s="499">
        <f t="shared" si="694"/>
        <v>0</v>
      </c>
      <c r="AN830" s="470"/>
      <c r="AO830" s="470"/>
      <c r="AP830" s="470"/>
      <c r="AQ830" s="72">
        <f t="shared" si="695"/>
        <v>0</v>
      </c>
    </row>
    <row r="831" s="449" customFormat="1" ht="14" customHeight="1" spans="1:43">
      <c r="A831" s="469"/>
      <c r="B831" s="470"/>
      <c r="C831" s="206" t="s">
        <v>870</v>
      </c>
      <c r="D831" s="474"/>
      <c r="E831" s="475">
        <f t="shared" si="690"/>
        <v>0</v>
      </c>
      <c r="F831" s="470"/>
      <c r="G831" s="470"/>
      <c r="H831" s="470"/>
      <c r="I831" s="470"/>
      <c r="J831" s="470"/>
      <c r="K831" s="470"/>
      <c r="L831" s="470"/>
      <c r="M831" s="470"/>
      <c r="N831" s="470"/>
      <c r="O831" s="470"/>
      <c r="P831" s="470"/>
      <c r="Q831" s="470"/>
      <c r="R831" s="458">
        <f t="shared" si="691"/>
        <v>0</v>
      </c>
      <c r="S831" s="476"/>
      <c r="T831" s="476"/>
      <c r="U831" s="458">
        <f t="shared" si="692"/>
        <v>0</v>
      </c>
      <c r="V831" s="476"/>
      <c r="W831" s="476"/>
      <c r="X831" s="476"/>
      <c r="Y831" s="476"/>
      <c r="Z831" s="476"/>
      <c r="AA831" s="476"/>
      <c r="AB831" s="476"/>
      <c r="AC831" s="476"/>
      <c r="AD831" s="476"/>
      <c r="AE831" s="476"/>
      <c r="AF831" s="476"/>
      <c r="AG831" s="476"/>
      <c r="AH831" s="476"/>
      <c r="AI831" s="476"/>
      <c r="AJ831" s="458">
        <f t="shared" si="693"/>
        <v>0</v>
      </c>
      <c r="AK831" s="476"/>
      <c r="AL831" s="476"/>
      <c r="AM831" s="499">
        <f t="shared" si="694"/>
        <v>0</v>
      </c>
      <c r="AN831" s="470"/>
      <c r="AO831" s="470"/>
      <c r="AP831" s="470"/>
      <c r="AQ831" s="72">
        <f t="shared" si="695"/>
        <v>0</v>
      </c>
    </row>
    <row r="832" s="449" customFormat="1" ht="14" customHeight="1" spans="1:43">
      <c r="A832" s="469"/>
      <c r="B832" s="470"/>
      <c r="C832" s="206" t="s">
        <v>871</v>
      </c>
      <c r="D832" s="474"/>
      <c r="E832" s="475">
        <f t="shared" si="690"/>
        <v>0</v>
      </c>
      <c r="F832" s="470"/>
      <c r="G832" s="470"/>
      <c r="H832" s="470"/>
      <c r="I832" s="470"/>
      <c r="J832" s="470"/>
      <c r="K832" s="470"/>
      <c r="L832" s="470"/>
      <c r="M832" s="470"/>
      <c r="N832" s="470"/>
      <c r="O832" s="470"/>
      <c r="P832" s="470"/>
      <c r="Q832" s="470"/>
      <c r="R832" s="458">
        <f t="shared" si="691"/>
        <v>0</v>
      </c>
      <c r="S832" s="476"/>
      <c r="T832" s="476"/>
      <c r="U832" s="458">
        <f t="shared" si="692"/>
        <v>0</v>
      </c>
      <c r="V832" s="476"/>
      <c r="W832" s="476"/>
      <c r="X832" s="476"/>
      <c r="Y832" s="476"/>
      <c r="Z832" s="476"/>
      <c r="AA832" s="476"/>
      <c r="AB832" s="476"/>
      <c r="AC832" s="476"/>
      <c r="AD832" s="476"/>
      <c r="AE832" s="476"/>
      <c r="AF832" s="476"/>
      <c r="AG832" s="476"/>
      <c r="AH832" s="476"/>
      <c r="AI832" s="476"/>
      <c r="AJ832" s="458">
        <f t="shared" si="693"/>
        <v>0</v>
      </c>
      <c r="AK832" s="476"/>
      <c r="AL832" s="476"/>
      <c r="AM832" s="499">
        <f t="shared" si="694"/>
        <v>0</v>
      </c>
      <c r="AN832" s="470"/>
      <c r="AO832" s="470"/>
      <c r="AP832" s="470"/>
      <c r="AQ832" s="72">
        <f t="shared" si="695"/>
        <v>0</v>
      </c>
    </row>
    <row r="833" s="449" customFormat="1" ht="14" customHeight="1" spans="1:43">
      <c r="A833" s="469"/>
      <c r="B833" s="470"/>
      <c r="C833" s="206" t="s">
        <v>872</v>
      </c>
      <c r="D833" s="474"/>
      <c r="E833" s="475">
        <f t="shared" si="690"/>
        <v>52</v>
      </c>
      <c r="F833" s="470"/>
      <c r="G833" s="470"/>
      <c r="H833" s="470"/>
      <c r="I833" s="470"/>
      <c r="J833" s="470"/>
      <c r="K833" s="470"/>
      <c r="L833" s="470"/>
      <c r="M833" s="470"/>
      <c r="N833" s="470"/>
      <c r="O833" s="470"/>
      <c r="P833" s="470"/>
      <c r="Q833" s="470"/>
      <c r="R833" s="458">
        <f t="shared" si="691"/>
        <v>0</v>
      </c>
      <c r="S833" s="476"/>
      <c r="T833" s="476"/>
      <c r="U833" s="458">
        <f t="shared" si="692"/>
        <v>0</v>
      </c>
      <c r="V833" s="476"/>
      <c r="W833" s="476"/>
      <c r="X833" s="476"/>
      <c r="Y833" s="476"/>
      <c r="Z833" s="476"/>
      <c r="AA833" s="476"/>
      <c r="AB833" s="476"/>
      <c r="AC833" s="476"/>
      <c r="AD833" s="476"/>
      <c r="AE833" s="476"/>
      <c r="AF833" s="476">
        <v>52</v>
      </c>
      <c r="AG833" s="476"/>
      <c r="AH833" s="476"/>
      <c r="AI833" s="476"/>
      <c r="AJ833" s="458">
        <f t="shared" si="693"/>
        <v>52</v>
      </c>
      <c r="AK833" s="476"/>
      <c r="AL833" s="476"/>
      <c r="AM833" s="499">
        <f t="shared" si="694"/>
        <v>52</v>
      </c>
      <c r="AN833" s="470">
        <v>3979</v>
      </c>
      <c r="AO833" s="470">
        <v>100</v>
      </c>
      <c r="AP833" s="470"/>
      <c r="AQ833" s="72">
        <f t="shared" si="695"/>
        <v>4131</v>
      </c>
    </row>
    <row r="834" s="449" customFormat="1" ht="14" customHeight="1" spans="1:43">
      <c r="A834" s="469"/>
      <c r="B834" s="470"/>
      <c r="C834" s="206" t="s">
        <v>873</v>
      </c>
      <c r="D834" s="474">
        <f t="shared" ref="D834:AQ834" si="696">SUM(D835:D859)</f>
        <v>0</v>
      </c>
      <c r="E834" s="474">
        <f t="shared" si="696"/>
        <v>1920.15</v>
      </c>
      <c r="F834" s="474">
        <f t="shared" si="696"/>
        <v>331.67</v>
      </c>
      <c r="G834" s="474">
        <f t="shared" si="696"/>
        <v>0</v>
      </c>
      <c r="H834" s="474">
        <f t="shared" si="696"/>
        <v>0</v>
      </c>
      <c r="I834" s="474">
        <f t="shared" si="696"/>
        <v>0</v>
      </c>
      <c r="J834" s="474">
        <f t="shared" si="696"/>
        <v>25.58</v>
      </c>
      <c r="K834" s="474">
        <f t="shared" si="696"/>
        <v>2.1</v>
      </c>
      <c r="L834" s="474">
        <f t="shared" si="696"/>
        <v>1.66</v>
      </c>
      <c r="M834" s="474">
        <f t="shared" si="696"/>
        <v>0</v>
      </c>
      <c r="N834" s="474">
        <f t="shared" si="696"/>
        <v>0</v>
      </c>
      <c r="O834" s="474">
        <f t="shared" si="696"/>
        <v>0</v>
      </c>
      <c r="P834" s="474">
        <f t="shared" si="696"/>
        <v>0</v>
      </c>
      <c r="Q834" s="474">
        <f t="shared" si="696"/>
        <v>0</v>
      </c>
      <c r="R834" s="474">
        <f t="shared" si="696"/>
        <v>361.01</v>
      </c>
      <c r="S834" s="474">
        <f t="shared" si="696"/>
        <v>48.94</v>
      </c>
      <c r="T834" s="474">
        <f t="shared" si="696"/>
        <v>4</v>
      </c>
      <c r="U834" s="474">
        <f t="shared" si="696"/>
        <v>52.94</v>
      </c>
      <c r="V834" s="474">
        <f t="shared" si="696"/>
        <v>0</v>
      </c>
      <c r="W834" s="474">
        <f t="shared" si="696"/>
        <v>20</v>
      </c>
      <c r="X834" s="474">
        <f t="shared" si="696"/>
        <v>0</v>
      </c>
      <c r="Y834" s="474">
        <f t="shared" si="696"/>
        <v>310.2</v>
      </c>
      <c r="Z834" s="474">
        <f t="shared" si="696"/>
        <v>0</v>
      </c>
      <c r="AA834" s="474">
        <f t="shared" si="696"/>
        <v>0</v>
      </c>
      <c r="AB834" s="474">
        <f t="shared" si="696"/>
        <v>0</v>
      </c>
      <c r="AC834" s="474">
        <f t="shared" si="696"/>
        <v>0</v>
      </c>
      <c r="AD834" s="474">
        <f t="shared" si="696"/>
        <v>0</v>
      </c>
      <c r="AE834" s="474">
        <f t="shared" si="696"/>
        <v>0</v>
      </c>
      <c r="AF834" s="474">
        <f t="shared" si="696"/>
        <v>706</v>
      </c>
      <c r="AG834" s="474">
        <f t="shared" si="696"/>
        <v>0</v>
      </c>
      <c r="AH834" s="474">
        <f t="shared" si="696"/>
        <v>0</v>
      </c>
      <c r="AI834" s="474">
        <f t="shared" si="696"/>
        <v>0</v>
      </c>
      <c r="AJ834" s="474">
        <f t="shared" si="696"/>
        <v>1036.2</v>
      </c>
      <c r="AK834" s="474">
        <f t="shared" si="696"/>
        <v>0</v>
      </c>
      <c r="AL834" s="474">
        <f t="shared" si="696"/>
        <v>470</v>
      </c>
      <c r="AM834" s="498">
        <f t="shared" si="696"/>
        <v>1920.15</v>
      </c>
      <c r="AN834" s="474">
        <f t="shared" si="696"/>
        <v>6262</v>
      </c>
      <c r="AO834" s="474">
        <f t="shared" si="696"/>
        <v>24</v>
      </c>
      <c r="AP834" s="474">
        <f t="shared" si="696"/>
        <v>97</v>
      </c>
      <c r="AQ834" s="474">
        <f t="shared" si="696"/>
        <v>8303.15</v>
      </c>
    </row>
    <row r="835" s="449" customFormat="1" ht="14" customHeight="1" spans="1:43">
      <c r="A835" s="469"/>
      <c r="B835" s="470"/>
      <c r="C835" s="206" t="s">
        <v>811</v>
      </c>
      <c r="D835" s="474"/>
      <c r="E835" s="475">
        <f t="shared" ref="E835:E859" si="697">R835+U835+V835+AJ835+AL835</f>
        <v>702.95</v>
      </c>
      <c r="F835" s="470">
        <v>331.67</v>
      </c>
      <c r="G835" s="470"/>
      <c r="H835" s="470"/>
      <c r="I835" s="470"/>
      <c r="J835" s="470">
        <v>25.58</v>
      </c>
      <c r="K835" s="470">
        <v>2.1</v>
      </c>
      <c r="L835" s="470">
        <v>1.66</v>
      </c>
      <c r="M835" s="470"/>
      <c r="N835" s="470"/>
      <c r="O835" s="470"/>
      <c r="P835" s="470"/>
      <c r="Q835" s="470"/>
      <c r="R835" s="458">
        <f t="shared" ref="R835:R859" si="698">SUM(F835:Q835)</f>
        <v>361.01</v>
      </c>
      <c r="S835" s="476">
        <v>48.94</v>
      </c>
      <c r="T835" s="476">
        <v>4</v>
      </c>
      <c r="U835" s="458">
        <f t="shared" ref="U835:U859" si="699">SUM(S835:T835)</f>
        <v>52.94</v>
      </c>
      <c r="V835" s="476"/>
      <c r="W835" s="476"/>
      <c r="X835" s="476"/>
      <c r="Y835" s="476"/>
      <c r="Z835" s="476"/>
      <c r="AA835" s="476"/>
      <c r="AB835" s="476"/>
      <c r="AC835" s="476"/>
      <c r="AD835" s="476"/>
      <c r="AE835" s="476"/>
      <c r="AF835" s="476"/>
      <c r="AG835" s="476"/>
      <c r="AH835" s="476"/>
      <c r="AI835" s="476"/>
      <c r="AJ835" s="458">
        <f t="shared" ref="AJ835:AJ859" si="700">SUM(W835:AI835)</f>
        <v>0</v>
      </c>
      <c r="AK835" s="476"/>
      <c r="AL835" s="476">
        <v>289</v>
      </c>
      <c r="AM835" s="499">
        <f t="shared" ref="AM835:AM859" si="701">R835+U835+V835+AJ835+AL835</f>
        <v>702.95</v>
      </c>
      <c r="AN835" s="470"/>
      <c r="AO835" s="470"/>
      <c r="AP835" s="470"/>
      <c r="AQ835" s="72">
        <f t="shared" ref="AQ835:AQ859" si="702">AM835+AN835+AO835+AP835</f>
        <v>702.95</v>
      </c>
    </row>
    <row r="836" s="449" customFormat="1" ht="14" customHeight="1" spans="1:43">
      <c r="A836" s="469"/>
      <c r="B836" s="470"/>
      <c r="C836" s="206" t="s">
        <v>812</v>
      </c>
      <c r="D836" s="474"/>
      <c r="E836" s="475">
        <f t="shared" si="697"/>
        <v>0</v>
      </c>
      <c r="F836" s="470"/>
      <c r="G836" s="470"/>
      <c r="H836" s="470"/>
      <c r="I836" s="470"/>
      <c r="J836" s="470"/>
      <c r="K836" s="470"/>
      <c r="L836" s="470"/>
      <c r="M836" s="470"/>
      <c r="N836" s="470"/>
      <c r="O836" s="470"/>
      <c r="P836" s="470"/>
      <c r="Q836" s="470"/>
      <c r="R836" s="458">
        <f t="shared" si="698"/>
        <v>0</v>
      </c>
      <c r="S836" s="476"/>
      <c r="T836" s="476"/>
      <c r="U836" s="458">
        <f t="shared" si="699"/>
        <v>0</v>
      </c>
      <c r="V836" s="476"/>
      <c r="W836" s="476"/>
      <c r="X836" s="476"/>
      <c r="Y836" s="476"/>
      <c r="Z836" s="476"/>
      <c r="AA836" s="476"/>
      <c r="AB836" s="476"/>
      <c r="AC836" s="476"/>
      <c r="AD836" s="476"/>
      <c r="AE836" s="476"/>
      <c r="AF836" s="476"/>
      <c r="AG836" s="476"/>
      <c r="AH836" s="476"/>
      <c r="AI836" s="476"/>
      <c r="AJ836" s="458">
        <f t="shared" si="700"/>
        <v>0</v>
      </c>
      <c r="AK836" s="476"/>
      <c r="AL836" s="476"/>
      <c r="AM836" s="499">
        <f t="shared" si="701"/>
        <v>0</v>
      </c>
      <c r="AN836" s="470"/>
      <c r="AO836" s="470"/>
      <c r="AP836" s="470"/>
      <c r="AQ836" s="72">
        <f t="shared" si="702"/>
        <v>0</v>
      </c>
    </row>
    <row r="837" s="449" customFormat="1" ht="14" customHeight="1" spans="1:43">
      <c r="A837" s="469"/>
      <c r="B837" s="470"/>
      <c r="C837" s="206" t="s">
        <v>813</v>
      </c>
      <c r="D837" s="474"/>
      <c r="E837" s="475">
        <f t="shared" si="697"/>
        <v>0</v>
      </c>
      <c r="F837" s="470"/>
      <c r="G837" s="470"/>
      <c r="H837" s="470"/>
      <c r="I837" s="470"/>
      <c r="J837" s="470"/>
      <c r="K837" s="470"/>
      <c r="L837" s="470"/>
      <c r="M837" s="470"/>
      <c r="N837" s="470"/>
      <c r="O837" s="470"/>
      <c r="P837" s="470"/>
      <c r="Q837" s="470"/>
      <c r="R837" s="458">
        <f t="shared" si="698"/>
        <v>0</v>
      </c>
      <c r="S837" s="476"/>
      <c r="T837" s="476"/>
      <c r="U837" s="458">
        <f t="shared" si="699"/>
        <v>0</v>
      </c>
      <c r="V837" s="476"/>
      <c r="W837" s="476"/>
      <c r="X837" s="476"/>
      <c r="Y837" s="476"/>
      <c r="Z837" s="476"/>
      <c r="AA837" s="476"/>
      <c r="AB837" s="476"/>
      <c r="AC837" s="476"/>
      <c r="AD837" s="476"/>
      <c r="AE837" s="476"/>
      <c r="AF837" s="476"/>
      <c r="AG837" s="476"/>
      <c r="AH837" s="476"/>
      <c r="AI837" s="476"/>
      <c r="AJ837" s="458">
        <f t="shared" si="700"/>
        <v>0</v>
      </c>
      <c r="AK837" s="476"/>
      <c r="AL837" s="476"/>
      <c r="AM837" s="499">
        <f t="shared" si="701"/>
        <v>0</v>
      </c>
      <c r="AN837" s="470"/>
      <c r="AO837" s="470"/>
      <c r="AP837" s="470"/>
      <c r="AQ837" s="72">
        <f t="shared" si="702"/>
        <v>0</v>
      </c>
    </row>
    <row r="838" s="449" customFormat="1" ht="14" customHeight="1" spans="1:43">
      <c r="A838" s="469"/>
      <c r="B838" s="470"/>
      <c r="C838" s="206" t="s">
        <v>874</v>
      </c>
      <c r="D838" s="474"/>
      <c r="E838" s="475">
        <f t="shared" si="697"/>
        <v>0</v>
      </c>
      <c r="F838" s="470"/>
      <c r="G838" s="470"/>
      <c r="H838" s="470"/>
      <c r="I838" s="470"/>
      <c r="J838" s="470"/>
      <c r="K838" s="470"/>
      <c r="L838" s="470"/>
      <c r="M838" s="470"/>
      <c r="N838" s="470"/>
      <c r="O838" s="470"/>
      <c r="P838" s="470"/>
      <c r="Q838" s="470"/>
      <c r="R838" s="458">
        <f t="shared" si="698"/>
        <v>0</v>
      </c>
      <c r="S838" s="476"/>
      <c r="T838" s="476"/>
      <c r="U838" s="458">
        <f t="shared" si="699"/>
        <v>0</v>
      </c>
      <c r="V838" s="476"/>
      <c r="W838" s="476"/>
      <c r="X838" s="476"/>
      <c r="Y838" s="476"/>
      <c r="Z838" s="476"/>
      <c r="AA838" s="476"/>
      <c r="AB838" s="476"/>
      <c r="AC838" s="476"/>
      <c r="AD838" s="476"/>
      <c r="AE838" s="476"/>
      <c r="AF838" s="476"/>
      <c r="AG838" s="476"/>
      <c r="AH838" s="476"/>
      <c r="AI838" s="476"/>
      <c r="AJ838" s="458">
        <f t="shared" si="700"/>
        <v>0</v>
      </c>
      <c r="AK838" s="476"/>
      <c r="AL838" s="476"/>
      <c r="AM838" s="499">
        <f t="shared" si="701"/>
        <v>0</v>
      </c>
      <c r="AN838" s="470"/>
      <c r="AO838" s="470"/>
      <c r="AP838" s="470"/>
      <c r="AQ838" s="72">
        <f t="shared" si="702"/>
        <v>0</v>
      </c>
    </row>
    <row r="839" s="449" customFormat="1" ht="14" customHeight="1" spans="1:43">
      <c r="A839" s="469"/>
      <c r="B839" s="470"/>
      <c r="C839" s="206" t="s">
        <v>875</v>
      </c>
      <c r="D839" s="474"/>
      <c r="E839" s="475">
        <f t="shared" si="697"/>
        <v>152</v>
      </c>
      <c r="F839" s="470"/>
      <c r="G839" s="470"/>
      <c r="H839" s="470"/>
      <c r="I839" s="470"/>
      <c r="J839" s="470"/>
      <c r="K839" s="470"/>
      <c r="L839" s="470"/>
      <c r="M839" s="470"/>
      <c r="N839" s="470"/>
      <c r="O839" s="470"/>
      <c r="P839" s="470"/>
      <c r="Q839" s="470"/>
      <c r="R839" s="458">
        <f t="shared" si="698"/>
        <v>0</v>
      </c>
      <c r="S839" s="476"/>
      <c r="T839" s="476"/>
      <c r="U839" s="458">
        <f t="shared" si="699"/>
        <v>0</v>
      </c>
      <c r="V839" s="476"/>
      <c r="W839" s="476"/>
      <c r="X839" s="476"/>
      <c r="Y839" s="476"/>
      <c r="Z839" s="476"/>
      <c r="AA839" s="476"/>
      <c r="AB839" s="476"/>
      <c r="AC839" s="476"/>
      <c r="AD839" s="476"/>
      <c r="AE839" s="476"/>
      <c r="AF839" s="476">
        <v>152</v>
      </c>
      <c r="AG839" s="476"/>
      <c r="AH839" s="476"/>
      <c r="AI839" s="476"/>
      <c r="AJ839" s="458">
        <f t="shared" si="700"/>
        <v>152</v>
      </c>
      <c r="AK839" s="476"/>
      <c r="AL839" s="476"/>
      <c r="AM839" s="499">
        <f t="shared" si="701"/>
        <v>152</v>
      </c>
      <c r="AN839" s="470"/>
      <c r="AO839" s="470"/>
      <c r="AP839" s="470"/>
      <c r="AQ839" s="72">
        <f t="shared" si="702"/>
        <v>152</v>
      </c>
    </row>
    <row r="840" s="449" customFormat="1" ht="14" customHeight="1" spans="1:43">
      <c r="A840" s="469"/>
      <c r="B840" s="470"/>
      <c r="C840" s="206" t="s">
        <v>876</v>
      </c>
      <c r="D840" s="474"/>
      <c r="E840" s="475">
        <f t="shared" si="697"/>
        <v>0</v>
      </c>
      <c r="F840" s="470"/>
      <c r="G840" s="470"/>
      <c r="H840" s="470"/>
      <c r="I840" s="470"/>
      <c r="J840" s="470"/>
      <c r="K840" s="470"/>
      <c r="L840" s="470"/>
      <c r="M840" s="470"/>
      <c r="N840" s="470"/>
      <c r="O840" s="470"/>
      <c r="P840" s="470"/>
      <c r="Q840" s="470"/>
      <c r="R840" s="458">
        <f t="shared" si="698"/>
        <v>0</v>
      </c>
      <c r="S840" s="476"/>
      <c r="T840" s="476"/>
      <c r="U840" s="458">
        <f t="shared" si="699"/>
        <v>0</v>
      </c>
      <c r="V840" s="476"/>
      <c r="W840" s="476"/>
      <c r="X840" s="476"/>
      <c r="Y840" s="476"/>
      <c r="Z840" s="476"/>
      <c r="AA840" s="476"/>
      <c r="AB840" s="476"/>
      <c r="AC840" s="476"/>
      <c r="AD840" s="476"/>
      <c r="AE840" s="476"/>
      <c r="AF840" s="476"/>
      <c r="AG840" s="476"/>
      <c r="AH840" s="476"/>
      <c r="AI840" s="476"/>
      <c r="AJ840" s="458">
        <f t="shared" si="700"/>
        <v>0</v>
      </c>
      <c r="AK840" s="476"/>
      <c r="AL840" s="476"/>
      <c r="AM840" s="499">
        <f t="shared" si="701"/>
        <v>0</v>
      </c>
      <c r="AN840" s="470"/>
      <c r="AO840" s="470">
        <v>19</v>
      </c>
      <c r="AP840" s="470"/>
      <c r="AQ840" s="72">
        <f t="shared" si="702"/>
        <v>19</v>
      </c>
    </row>
    <row r="841" s="449" customFormat="1" ht="14" customHeight="1" spans="1:43">
      <c r="A841" s="469"/>
      <c r="B841" s="470"/>
      <c r="C841" s="206" t="s">
        <v>877</v>
      </c>
      <c r="D841" s="474"/>
      <c r="E841" s="475">
        <f t="shared" si="697"/>
        <v>0</v>
      </c>
      <c r="F841" s="470"/>
      <c r="G841" s="470"/>
      <c r="H841" s="470"/>
      <c r="I841" s="470"/>
      <c r="J841" s="470"/>
      <c r="K841" s="470"/>
      <c r="L841" s="470"/>
      <c r="M841" s="470"/>
      <c r="N841" s="470"/>
      <c r="O841" s="470"/>
      <c r="P841" s="470"/>
      <c r="Q841" s="470"/>
      <c r="R841" s="458">
        <f t="shared" si="698"/>
        <v>0</v>
      </c>
      <c r="S841" s="476"/>
      <c r="T841" s="476"/>
      <c r="U841" s="458">
        <f t="shared" si="699"/>
        <v>0</v>
      </c>
      <c r="V841" s="476"/>
      <c r="W841" s="476"/>
      <c r="X841" s="476"/>
      <c r="Y841" s="476"/>
      <c r="Z841" s="476"/>
      <c r="AA841" s="476"/>
      <c r="AB841" s="476"/>
      <c r="AC841" s="476"/>
      <c r="AD841" s="476"/>
      <c r="AE841" s="476"/>
      <c r="AF841" s="476"/>
      <c r="AG841" s="476"/>
      <c r="AH841" s="476"/>
      <c r="AI841" s="476"/>
      <c r="AJ841" s="458">
        <f t="shared" si="700"/>
        <v>0</v>
      </c>
      <c r="AK841" s="476"/>
      <c r="AL841" s="476"/>
      <c r="AM841" s="499">
        <f t="shared" si="701"/>
        <v>0</v>
      </c>
      <c r="AN841" s="470"/>
      <c r="AO841" s="470"/>
      <c r="AP841" s="470"/>
      <c r="AQ841" s="72">
        <f t="shared" si="702"/>
        <v>0</v>
      </c>
    </row>
    <row r="842" s="449" customFormat="1" ht="14" customHeight="1" spans="1:43">
      <c r="A842" s="469"/>
      <c r="B842" s="470"/>
      <c r="C842" s="206" t="s">
        <v>878</v>
      </c>
      <c r="D842" s="474"/>
      <c r="E842" s="475">
        <f t="shared" si="697"/>
        <v>62</v>
      </c>
      <c r="F842" s="470"/>
      <c r="G842" s="470"/>
      <c r="H842" s="470"/>
      <c r="I842" s="470"/>
      <c r="J842" s="470"/>
      <c r="K842" s="470"/>
      <c r="L842" s="470"/>
      <c r="M842" s="470"/>
      <c r="N842" s="470"/>
      <c r="O842" s="470"/>
      <c r="P842" s="470"/>
      <c r="Q842" s="470"/>
      <c r="R842" s="458">
        <f t="shared" si="698"/>
        <v>0</v>
      </c>
      <c r="S842" s="476"/>
      <c r="T842" s="476"/>
      <c r="U842" s="458">
        <f t="shared" si="699"/>
        <v>0</v>
      </c>
      <c r="V842" s="476"/>
      <c r="W842" s="476"/>
      <c r="X842" s="476"/>
      <c r="Y842" s="476">
        <v>62</v>
      </c>
      <c r="Z842" s="476"/>
      <c r="AA842" s="476"/>
      <c r="AB842" s="476"/>
      <c r="AC842" s="476"/>
      <c r="AD842" s="476"/>
      <c r="AE842" s="476"/>
      <c r="AF842" s="476"/>
      <c r="AG842" s="476"/>
      <c r="AH842" s="476"/>
      <c r="AI842" s="476"/>
      <c r="AJ842" s="458">
        <f t="shared" si="700"/>
        <v>62</v>
      </c>
      <c r="AK842" s="476"/>
      <c r="AL842" s="476"/>
      <c r="AM842" s="499">
        <f t="shared" si="701"/>
        <v>62</v>
      </c>
      <c r="AN842" s="470"/>
      <c r="AO842" s="470"/>
      <c r="AP842" s="470"/>
      <c r="AQ842" s="72">
        <f t="shared" si="702"/>
        <v>62</v>
      </c>
    </row>
    <row r="843" s="449" customFormat="1" ht="14" customHeight="1" spans="1:43">
      <c r="A843" s="469"/>
      <c r="B843" s="470"/>
      <c r="C843" s="206" t="s">
        <v>879</v>
      </c>
      <c r="D843" s="474"/>
      <c r="E843" s="475">
        <f t="shared" si="697"/>
        <v>0</v>
      </c>
      <c r="F843" s="470"/>
      <c r="G843" s="470"/>
      <c r="H843" s="470"/>
      <c r="I843" s="470"/>
      <c r="J843" s="470"/>
      <c r="K843" s="470"/>
      <c r="L843" s="470"/>
      <c r="M843" s="470"/>
      <c r="N843" s="470"/>
      <c r="O843" s="470"/>
      <c r="P843" s="470"/>
      <c r="Q843" s="470"/>
      <c r="R843" s="458">
        <f t="shared" si="698"/>
        <v>0</v>
      </c>
      <c r="S843" s="476"/>
      <c r="T843" s="476"/>
      <c r="U843" s="458">
        <f t="shared" si="699"/>
        <v>0</v>
      </c>
      <c r="V843" s="476"/>
      <c r="W843" s="476"/>
      <c r="X843" s="476"/>
      <c r="Y843" s="476"/>
      <c r="Z843" s="476"/>
      <c r="AA843" s="476"/>
      <c r="AB843" s="476"/>
      <c r="AC843" s="476"/>
      <c r="AD843" s="476"/>
      <c r="AE843" s="476"/>
      <c r="AF843" s="476"/>
      <c r="AG843" s="476"/>
      <c r="AH843" s="476"/>
      <c r="AI843" s="476"/>
      <c r="AJ843" s="458">
        <f t="shared" si="700"/>
        <v>0</v>
      </c>
      <c r="AK843" s="476"/>
      <c r="AL843" s="476"/>
      <c r="AM843" s="499">
        <f t="shared" si="701"/>
        <v>0</v>
      </c>
      <c r="AN843" s="470"/>
      <c r="AO843" s="470"/>
      <c r="AP843" s="470"/>
      <c r="AQ843" s="72">
        <f t="shared" si="702"/>
        <v>0</v>
      </c>
    </row>
    <row r="844" s="449" customFormat="1" ht="14" customHeight="1" spans="1:43">
      <c r="A844" s="469"/>
      <c r="B844" s="470"/>
      <c r="C844" s="206" t="s">
        <v>880</v>
      </c>
      <c r="D844" s="474"/>
      <c r="E844" s="475">
        <f t="shared" si="697"/>
        <v>181</v>
      </c>
      <c r="F844" s="470"/>
      <c r="G844" s="470"/>
      <c r="H844" s="470"/>
      <c r="I844" s="470"/>
      <c r="J844" s="470"/>
      <c r="K844" s="470"/>
      <c r="L844" s="470"/>
      <c r="M844" s="470"/>
      <c r="N844" s="470"/>
      <c r="O844" s="470"/>
      <c r="P844" s="470"/>
      <c r="Q844" s="470"/>
      <c r="R844" s="458">
        <f t="shared" si="698"/>
        <v>0</v>
      </c>
      <c r="S844" s="476"/>
      <c r="T844" s="476"/>
      <c r="U844" s="458">
        <f t="shared" si="699"/>
        <v>0</v>
      </c>
      <c r="V844" s="476"/>
      <c r="W844" s="476"/>
      <c r="X844" s="476"/>
      <c r="Y844" s="476"/>
      <c r="Z844" s="476"/>
      <c r="AA844" s="476"/>
      <c r="AB844" s="476"/>
      <c r="AC844" s="476"/>
      <c r="AD844" s="476"/>
      <c r="AE844" s="476"/>
      <c r="AF844" s="476"/>
      <c r="AG844" s="476"/>
      <c r="AH844" s="476"/>
      <c r="AI844" s="476"/>
      <c r="AJ844" s="458">
        <f t="shared" si="700"/>
        <v>0</v>
      </c>
      <c r="AK844" s="476"/>
      <c r="AL844" s="476">
        <v>181</v>
      </c>
      <c r="AM844" s="499">
        <f t="shared" si="701"/>
        <v>181</v>
      </c>
      <c r="AN844" s="470"/>
      <c r="AO844" s="470"/>
      <c r="AP844" s="470"/>
      <c r="AQ844" s="72">
        <f t="shared" si="702"/>
        <v>181</v>
      </c>
    </row>
    <row r="845" s="449" customFormat="1" ht="14" customHeight="1" spans="1:43">
      <c r="A845" s="469"/>
      <c r="B845" s="470"/>
      <c r="C845" s="206" t="s">
        <v>881</v>
      </c>
      <c r="D845" s="474"/>
      <c r="E845" s="475">
        <f t="shared" si="697"/>
        <v>0</v>
      </c>
      <c r="F845" s="470"/>
      <c r="G845" s="470"/>
      <c r="H845" s="470"/>
      <c r="I845" s="470"/>
      <c r="J845" s="470"/>
      <c r="K845" s="470"/>
      <c r="L845" s="470"/>
      <c r="M845" s="470"/>
      <c r="N845" s="470"/>
      <c r="O845" s="470"/>
      <c r="P845" s="470"/>
      <c r="Q845" s="470"/>
      <c r="R845" s="458">
        <f t="shared" si="698"/>
        <v>0</v>
      </c>
      <c r="S845" s="476"/>
      <c r="T845" s="476"/>
      <c r="U845" s="458">
        <f t="shared" si="699"/>
        <v>0</v>
      </c>
      <c r="V845" s="476"/>
      <c r="W845" s="476"/>
      <c r="X845" s="476"/>
      <c r="Y845" s="476"/>
      <c r="Z845" s="476"/>
      <c r="AA845" s="476"/>
      <c r="AB845" s="476"/>
      <c r="AC845" s="476"/>
      <c r="AD845" s="476"/>
      <c r="AE845" s="476"/>
      <c r="AF845" s="476"/>
      <c r="AG845" s="476"/>
      <c r="AH845" s="476"/>
      <c r="AI845" s="476"/>
      <c r="AJ845" s="458">
        <f t="shared" si="700"/>
        <v>0</v>
      </c>
      <c r="AK845" s="476"/>
      <c r="AL845" s="476"/>
      <c r="AM845" s="499">
        <f t="shared" si="701"/>
        <v>0</v>
      </c>
      <c r="AN845" s="470"/>
      <c r="AO845" s="470">
        <v>5</v>
      </c>
      <c r="AP845" s="470"/>
      <c r="AQ845" s="72">
        <f t="shared" si="702"/>
        <v>5</v>
      </c>
    </row>
    <row r="846" s="449" customFormat="1" ht="14" customHeight="1" spans="1:43">
      <c r="A846" s="469"/>
      <c r="B846" s="470"/>
      <c r="C846" s="206" t="s">
        <v>882</v>
      </c>
      <c r="D846" s="474"/>
      <c r="E846" s="475">
        <f t="shared" si="697"/>
        <v>75.2</v>
      </c>
      <c r="F846" s="470"/>
      <c r="G846" s="470"/>
      <c r="H846" s="470"/>
      <c r="I846" s="470"/>
      <c r="J846" s="470"/>
      <c r="K846" s="470"/>
      <c r="L846" s="470"/>
      <c r="M846" s="470"/>
      <c r="N846" s="470"/>
      <c r="O846" s="470"/>
      <c r="P846" s="470"/>
      <c r="Q846" s="470"/>
      <c r="R846" s="458">
        <f t="shared" si="698"/>
        <v>0</v>
      </c>
      <c r="S846" s="476"/>
      <c r="T846" s="476"/>
      <c r="U846" s="458">
        <f t="shared" si="699"/>
        <v>0</v>
      </c>
      <c r="V846" s="476"/>
      <c r="W846" s="476"/>
      <c r="X846" s="476"/>
      <c r="Y846" s="476">
        <v>75.2</v>
      </c>
      <c r="Z846" s="476"/>
      <c r="AA846" s="476"/>
      <c r="AB846" s="476"/>
      <c r="AC846" s="476"/>
      <c r="AD846" s="476"/>
      <c r="AE846" s="476"/>
      <c r="AF846" s="476"/>
      <c r="AG846" s="476"/>
      <c r="AH846" s="476"/>
      <c r="AI846" s="476"/>
      <c r="AJ846" s="458">
        <f t="shared" si="700"/>
        <v>75.2</v>
      </c>
      <c r="AK846" s="476"/>
      <c r="AL846" s="476"/>
      <c r="AM846" s="499">
        <f t="shared" si="701"/>
        <v>75.2</v>
      </c>
      <c r="AN846" s="470"/>
      <c r="AO846" s="470"/>
      <c r="AP846" s="470"/>
      <c r="AQ846" s="72">
        <f t="shared" si="702"/>
        <v>75.2</v>
      </c>
    </row>
    <row r="847" s="449" customFormat="1" ht="14" customHeight="1" spans="1:43">
      <c r="A847" s="469"/>
      <c r="B847" s="470"/>
      <c r="C847" s="206" t="s">
        <v>883</v>
      </c>
      <c r="D847" s="474"/>
      <c r="E847" s="475">
        <f t="shared" si="697"/>
        <v>0</v>
      </c>
      <c r="F847" s="470"/>
      <c r="G847" s="470"/>
      <c r="H847" s="470"/>
      <c r="I847" s="470"/>
      <c r="J847" s="470"/>
      <c r="K847" s="470"/>
      <c r="L847" s="470"/>
      <c r="M847" s="470"/>
      <c r="N847" s="470"/>
      <c r="O847" s="470"/>
      <c r="P847" s="470"/>
      <c r="Q847" s="470"/>
      <c r="R847" s="458">
        <f t="shared" si="698"/>
        <v>0</v>
      </c>
      <c r="S847" s="476"/>
      <c r="T847" s="476"/>
      <c r="U847" s="458">
        <f t="shared" si="699"/>
        <v>0</v>
      </c>
      <c r="V847" s="476"/>
      <c r="W847" s="476"/>
      <c r="X847" s="476"/>
      <c r="Y847" s="476"/>
      <c r="Z847" s="476"/>
      <c r="AA847" s="476"/>
      <c r="AB847" s="476"/>
      <c r="AC847" s="476"/>
      <c r="AD847" s="476"/>
      <c r="AE847" s="476"/>
      <c r="AF847" s="476"/>
      <c r="AG847" s="476"/>
      <c r="AH847" s="476"/>
      <c r="AI847" s="476"/>
      <c r="AJ847" s="458">
        <f t="shared" si="700"/>
        <v>0</v>
      </c>
      <c r="AK847" s="476"/>
      <c r="AL847" s="476"/>
      <c r="AM847" s="499">
        <f t="shared" si="701"/>
        <v>0</v>
      </c>
      <c r="AN847" s="470"/>
      <c r="AO847" s="470"/>
      <c r="AP847" s="470"/>
      <c r="AQ847" s="72">
        <f t="shared" si="702"/>
        <v>0</v>
      </c>
    </row>
    <row r="848" s="449" customFormat="1" ht="14" customHeight="1" spans="1:43">
      <c r="A848" s="469"/>
      <c r="B848" s="470"/>
      <c r="C848" s="206" t="s">
        <v>884</v>
      </c>
      <c r="D848" s="474"/>
      <c r="E848" s="475">
        <f t="shared" si="697"/>
        <v>48</v>
      </c>
      <c r="F848" s="470"/>
      <c r="G848" s="470"/>
      <c r="H848" s="470"/>
      <c r="I848" s="470"/>
      <c r="J848" s="470"/>
      <c r="K848" s="470"/>
      <c r="L848" s="470"/>
      <c r="M848" s="470"/>
      <c r="N848" s="470"/>
      <c r="O848" s="470"/>
      <c r="P848" s="470"/>
      <c r="Q848" s="470"/>
      <c r="R848" s="458">
        <f t="shared" si="698"/>
        <v>0</v>
      </c>
      <c r="S848" s="476"/>
      <c r="T848" s="476"/>
      <c r="U848" s="458">
        <f t="shared" si="699"/>
        <v>0</v>
      </c>
      <c r="V848" s="476"/>
      <c r="W848" s="476"/>
      <c r="X848" s="476"/>
      <c r="Y848" s="476">
        <v>48</v>
      </c>
      <c r="Z848" s="476"/>
      <c r="AA848" s="476"/>
      <c r="AB848" s="476"/>
      <c r="AC848" s="476"/>
      <c r="AD848" s="476"/>
      <c r="AE848" s="476"/>
      <c r="AF848" s="476"/>
      <c r="AG848" s="476"/>
      <c r="AH848" s="476"/>
      <c r="AI848" s="476"/>
      <c r="AJ848" s="458">
        <f t="shared" si="700"/>
        <v>48</v>
      </c>
      <c r="AK848" s="476"/>
      <c r="AL848" s="476"/>
      <c r="AM848" s="499">
        <f t="shared" si="701"/>
        <v>48</v>
      </c>
      <c r="AN848" s="470">
        <v>50</v>
      </c>
      <c r="AO848" s="470"/>
      <c r="AP848" s="470">
        <v>37</v>
      </c>
      <c r="AQ848" s="72">
        <f t="shared" si="702"/>
        <v>135</v>
      </c>
    </row>
    <row r="849" s="449" customFormat="1" ht="14" customHeight="1" spans="1:43">
      <c r="A849" s="469"/>
      <c r="B849" s="470"/>
      <c r="C849" s="206" t="s">
        <v>885</v>
      </c>
      <c r="D849" s="474"/>
      <c r="E849" s="475">
        <f t="shared" si="697"/>
        <v>10</v>
      </c>
      <c r="F849" s="470"/>
      <c r="G849" s="470"/>
      <c r="H849" s="470"/>
      <c r="I849" s="470"/>
      <c r="J849" s="470"/>
      <c r="K849" s="470"/>
      <c r="L849" s="470"/>
      <c r="M849" s="470"/>
      <c r="N849" s="470"/>
      <c r="O849" s="470"/>
      <c r="P849" s="470"/>
      <c r="Q849" s="470"/>
      <c r="R849" s="458">
        <f t="shared" si="698"/>
        <v>0</v>
      </c>
      <c r="S849" s="476"/>
      <c r="T849" s="476"/>
      <c r="U849" s="458">
        <f t="shared" si="699"/>
        <v>0</v>
      </c>
      <c r="V849" s="476"/>
      <c r="W849" s="476"/>
      <c r="X849" s="476"/>
      <c r="Y849" s="476">
        <v>10</v>
      </c>
      <c r="Z849" s="476"/>
      <c r="AA849" s="476"/>
      <c r="AB849" s="476"/>
      <c r="AC849" s="476"/>
      <c r="AD849" s="476"/>
      <c r="AE849" s="476"/>
      <c r="AF849" s="476"/>
      <c r="AG849" s="476"/>
      <c r="AH849" s="476"/>
      <c r="AI849" s="476"/>
      <c r="AJ849" s="458">
        <f t="shared" si="700"/>
        <v>10</v>
      </c>
      <c r="AK849" s="476"/>
      <c r="AL849" s="476"/>
      <c r="AM849" s="499">
        <f t="shared" si="701"/>
        <v>10</v>
      </c>
      <c r="AN849" s="470">
        <v>40</v>
      </c>
      <c r="AO849" s="470"/>
      <c r="AP849" s="470">
        <v>59</v>
      </c>
      <c r="AQ849" s="72">
        <f t="shared" si="702"/>
        <v>109</v>
      </c>
    </row>
    <row r="850" s="449" customFormat="1" ht="14" customHeight="1" spans="1:43">
      <c r="A850" s="469"/>
      <c r="B850" s="470"/>
      <c r="C850" s="206" t="s">
        <v>886</v>
      </c>
      <c r="D850" s="474"/>
      <c r="E850" s="475">
        <f t="shared" si="697"/>
        <v>0</v>
      </c>
      <c r="F850" s="470"/>
      <c r="G850" s="470"/>
      <c r="H850" s="470"/>
      <c r="I850" s="470"/>
      <c r="J850" s="470"/>
      <c r="K850" s="470"/>
      <c r="L850" s="470"/>
      <c r="M850" s="470"/>
      <c r="N850" s="470"/>
      <c r="O850" s="470"/>
      <c r="P850" s="470"/>
      <c r="Q850" s="470"/>
      <c r="R850" s="458">
        <f t="shared" si="698"/>
        <v>0</v>
      </c>
      <c r="S850" s="476"/>
      <c r="T850" s="476"/>
      <c r="U850" s="458">
        <f t="shared" si="699"/>
        <v>0</v>
      </c>
      <c r="V850" s="476"/>
      <c r="W850" s="476"/>
      <c r="X850" s="476"/>
      <c r="Y850" s="476"/>
      <c r="Z850" s="476"/>
      <c r="AA850" s="476"/>
      <c r="AB850" s="476"/>
      <c r="AC850" s="476"/>
      <c r="AD850" s="476"/>
      <c r="AE850" s="476"/>
      <c r="AF850" s="476"/>
      <c r="AG850" s="476"/>
      <c r="AH850" s="476"/>
      <c r="AI850" s="476"/>
      <c r="AJ850" s="458">
        <f t="shared" si="700"/>
        <v>0</v>
      </c>
      <c r="AK850" s="476"/>
      <c r="AL850" s="476"/>
      <c r="AM850" s="499">
        <f t="shared" si="701"/>
        <v>0</v>
      </c>
      <c r="AN850" s="470"/>
      <c r="AO850" s="470"/>
      <c r="AP850" s="470"/>
      <c r="AQ850" s="72">
        <f t="shared" si="702"/>
        <v>0</v>
      </c>
    </row>
    <row r="851" s="449" customFormat="1" ht="14" customHeight="1" spans="1:43">
      <c r="A851" s="469"/>
      <c r="B851" s="470"/>
      <c r="C851" s="206" t="s">
        <v>887</v>
      </c>
      <c r="D851" s="474"/>
      <c r="E851" s="475">
        <f t="shared" si="697"/>
        <v>0</v>
      </c>
      <c r="F851" s="470"/>
      <c r="G851" s="470"/>
      <c r="H851" s="470"/>
      <c r="I851" s="470"/>
      <c r="J851" s="470"/>
      <c r="K851" s="470"/>
      <c r="L851" s="470"/>
      <c r="M851" s="470"/>
      <c r="N851" s="470"/>
      <c r="O851" s="470"/>
      <c r="P851" s="470"/>
      <c r="Q851" s="470"/>
      <c r="R851" s="458">
        <f t="shared" si="698"/>
        <v>0</v>
      </c>
      <c r="S851" s="476"/>
      <c r="T851" s="476"/>
      <c r="U851" s="458">
        <f t="shared" si="699"/>
        <v>0</v>
      </c>
      <c r="V851" s="476"/>
      <c r="W851" s="476"/>
      <c r="X851" s="476"/>
      <c r="Y851" s="476"/>
      <c r="Z851" s="476"/>
      <c r="AA851" s="476"/>
      <c r="AB851" s="476"/>
      <c r="AC851" s="476"/>
      <c r="AD851" s="476"/>
      <c r="AE851" s="476"/>
      <c r="AF851" s="476"/>
      <c r="AG851" s="476"/>
      <c r="AH851" s="476"/>
      <c r="AI851" s="476"/>
      <c r="AJ851" s="458">
        <f t="shared" si="700"/>
        <v>0</v>
      </c>
      <c r="AK851" s="476"/>
      <c r="AL851" s="476"/>
      <c r="AM851" s="499">
        <f t="shared" si="701"/>
        <v>0</v>
      </c>
      <c r="AN851" s="470"/>
      <c r="AO851" s="470"/>
      <c r="AP851" s="470"/>
      <c r="AQ851" s="72">
        <f t="shared" si="702"/>
        <v>0</v>
      </c>
    </row>
    <row r="852" s="449" customFormat="1" ht="14" customHeight="1" spans="1:43">
      <c r="A852" s="469"/>
      <c r="B852" s="470"/>
      <c r="C852" s="206" t="s">
        <v>888</v>
      </c>
      <c r="D852" s="474"/>
      <c r="E852" s="475">
        <f t="shared" si="697"/>
        <v>0</v>
      </c>
      <c r="F852" s="470"/>
      <c r="G852" s="470"/>
      <c r="H852" s="470"/>
      <c r="I852" s="470"/>
      <c r="J852" s="470"/>
      <c r="K852" s="470"/>
      <c r="L852" s="470"/>
      <c r="M852" s="470"/>
      <c r="N852" s="470"/>
      <c r="O852" s="470"/>
      <c r="P852" s="470"/>
      <c r="Q852" s="470"/>
      <c r="R852" s="458">
        <f t="shared" si="698"/>
        <v>0</v>
      </c>
      <c r="S852" s="476"/>
      <c r="T852" s="476"/>
      <c r="U852" s="458">
        <f t="shared" si="699"/>
        <v>0</v>
      </c>
      <c r="V852" s="476"/>
      <c r="W852" s="476"/>
      <c r="X852" s="476"/>
      <c r="Y852" s="476"/>
      <c r="Z852" s="476"/>
      <c r="AA852" s="476"/>
      <c r="AB852" s="476"/>
      <c r="AC852" s="476"/>
      <c r="AD852" s="476"/>
      <c r="AE852" s="476"/>
      <c r="AF852" s="476"/>
      <c r="AG852" s="476"/>
      <c r="AH852" s="476"/>
      <c r="AI852" s="476"/>
      <c r="AJ852" s="458">
        <f t="shared" si="700"/>
        <v>0</v>
      </c>
      <c r="AK852" s="476"/>
      <c r="AL852" s="476"/>
      <c r="AM852" s="499">
        <f t="shared" si="701"/>
        <v>0</v>
      </c>
      <c r="AN852" s="470"/>
      <c r="AO852" s="470"/>
      <c r="AP852" s="470"/>
      <c r="AQ852" s="72">
        <f t="shared" si="702"/>
        <v>0</v>
      </c>
    </row>
    <row r="853" s="449" customFormat="1" ht="14" customHeight="1" spans="1:43">
      <c r="A853" s="469"/>
      <c r="B853" s="470"/>
      <c r="C853" s="206" t="s">
        <v>889</v>
      </c>
      <c r="D853" s="474"/>
      <c r="E853" s="475">
        <f t="shared" si="697"/>
        <v>0</v>
      </c>
      <c r="F853" s="470"/>
      <c r="G853" s="470"/>
      <c r="H853" s="470"/>
      <c r="I853" s="470"/>
      <c r="J853" s="470"/>
      <c r="K853" s="470"/>
      <c r="L853" s="470"/>
      <c r="M853" s="470"/>
      <c r="N853" s="470"/>
      <c r="O853" s="470"/>
      <c r="P853" s="470"/>
      <c r="Q853" s="470"/>
      <c r="R853" s="458">
        <f t="shared" si="698"/>
        <v>0</v>
      </c>
      <c r="S853" s="476"/>
      <c r="T853" s="476"/>
      <c r="U853" s="458">
        <f t="shared" si="699"/>
        <v>0</v>
      </c>
      <c r="V853" s="476"/>
      <c r="W853" s="476"/>
      <c r="X853" s="476"/>
      <c r="Y853" s="476"/>
      <c r="Z853" s="476"/>
      <c r="AA853" s="476"/>
      <c r="AB853" s="476"/>
      <c r="AC853" s="476"/>
      <c r="AD853" s="476"/>
      <c r="AE853" s="476"/>
      <c r="AF853" s="476"/>
      <c r="AG853" s="476"/>
      <c r="AH853" s="476"/>
      <c r="AI853" s="476"/>
      <c r="AJ853" s="458">
        <f t="shared" si="700"/>
        <v>0</v>
      </c>
      <c r="AK853" s="476"/>
      <c r="AL853" s="476"/>
      <c r="AM853" s="499">
        <f t="shared" si="701"/>
        <v>0</v>
      </c>
      <c r="AN853" s="470"/>
      <c r="AO853" s="470"/>
      <c r="AP853" s="470"/>
      <c r="AQ853" s="72">
        <f t="shared" si="702"/>
        <v>0</v>
      </c>
    </row>
    <row r="854" s="449" customFormat="1" ht="14" customHeight="1" spans="1:43">
      <c r="A854" s="469"/>
      <c r="B854" s="470"/>
      <c r="C854" s="206" t="s">
        <v>890</v>
      </c>
      <c r="D854" s="474"/>
      <c r="E854" s="475">
        <f t="shared" si="697"/>
        <v>0</v>
      </c>
      <c r="F854" s="470"/>
      <c r="G854" s="470"/>
      <c r="H854" s="470"/>
      <c r="I854" s="470"/>
      <c r="J854" s="470"/>
      <c r="K854" s="470"/>
      <c r="L854" s="470"/>
      <c r="M854" s="470"/>
      <c r="N854" s="470"/>
      <c r="O854" s="470"/>
      <c r="P854" s="470"/>
      <c r="Q854" s="470"/>
      <c r="R854" s="458">
        <f t="shared" si="698"/>
        <v>0</v>
      </c>
      <c r="S854" s="476"/>
      <c r="T854" s="476"/>
      <c r="U854" s="458">
        <f t="shared" si="699"/>
        <v>0</v>
      </c>
      <c r="V854" s="476"/>
      <c r="W854" s="476"/>
      <c r="X854" s="476"/>
      <c r="Y854" s="476"/>
      <c r="Z854" s="476"/>
      <c r="AA854" s="476"/>
      <c r="AB854" s="476"/>
      <c r="AC854" s="476"/>
      <c r="AD854" s="476"/>
      <c r="AE854" s="476"/>
      <c r="AF854" s="476"/>
      <c r="AG854" s="476"/>
      <c r="AH854" s="476"/>
      <c r="AI854" s="476"/>
      <c r="AJ854" s="458">
        <f t="shared" si="700"/>
        <v>0</v>
      </c>
      <c r="AK854" s="476"/>
      <c r="AL854" s="476"/>
      <c r="AM854" s="499">
        <f t="shared" si="701"/>
        <v>0</v>
      </c>
      <c r="AN854" s="470"/>
      <c r="AO854" s="470"/>
      <c r="AP854" s="470"/>
      <c r="AQ854" s="72">
        <f t="shared" si="702"/>
        <v>0</v>
      </c>
    </row>
    <row r="855" s="449" customFormat="1" ht="14" customHeight="1" spans="1:43">
      <c r="A855" s="469"/>
      <c r="B855" s="470"/>
      <c r="C855" s="206" t="s">
        <v>891</v>
      </c>
      <c r="D855" s="474"/>
      <c r="E855" s="475">
        <f t="shared" si="697"/>
        <v>15</v>
      </c>
      <c r="F855" s="470"/>
      <c r="G855" s="470"/>
      <c r="H855" s="470"/>
      <c r="I855" s="470"/>
      <c r="J855" s="470"/>
      <c r="K855" s="470"/>
      <c r="L855" s="470"/>
      <c r="M855" s="470"/>
      <c r="N855" s="470"/>
      <c r="O855" s="470"/>
      <c r="P855" s="470"/>
      <c r="Q855" s="470"/>
      <c r="R855" s="458">
        <f t="shared" si="698"/>
        <v>0</v>
      </c>
      <c r="S855" s="476"/>
      <c r="T855" s="476"/>
      <c r="U855" s="458">
        <f t="shared" si="699"/>
        <v>0</v>
      </c>
      <c r="V855" s="476"/>
      <c r="W855" s="476"/>
      <c r="X855" s="476"/>
      <c r="Y855" s="476">
        <v>15</v>
      </c>
      <c r="Z855" s="476"/>
      <c r="AA855" s="476"/>
      <c r="AB855" s="476"/>
      <c r="AC855" s="476"/>
      <c r="AD855" s="476"/>
      <c r="AE855" s="476"/>
      <c r="AF855" s="476"/>
      <c r="AG855" s="476"/>
      <c r="AH855" s="476"/>
      <c r="AI855" s="476"/>
      <c r="AJ855" s="458">
        <f t="shared" si="700"/>
        <v>15</v>
      </c>
      <c r="AK855" s="476"/>
      <c r="AL855" s="476"/>
      <c r="AM855" s="499">
        <f t="shared" si="701"/>
        <v>15</v>
      </c>
      <c r="AN855" s="470"/>
      <c r="AO855" s="470"/>
      <c r="AP855" s="470"/>
      <c r="AQ855" s="72">
        <f t="shared" si="702"/>
        <v>15</v>
      </c>
    </row>
    <row r="856" s="449" customFormat="1" ht="14" customHeight="1" spans="1:43">
      <c r="A856" s="469"/>
      <c r="B856" s="470"/>
      <c r="C856" s="206" t="s">
        <v>864</v>
      </c>
      <c r="D856" s="474"/>
      <c r="E856" s="475">
        <f t="shared" si="697"/>
        <v>0</v>
      </c>
      <c r="F856" s="470"/>
      <c r="G856" s="470"/>
      <c r="H856" s="470"/>
      <c r="I856" s="470"/>
      <c r="J856" s="470"/>
      <c r="K856" s="470"/>
      <c r="L856" s="470"/>
      <c r="M856" s="470"/>
      <c r="N856" s="470"/>
      <c r="O856" s="470"/>
      <c r="P856" s="470"/>
      <c r="Q856" s="470"/>
      <c r="R856" s="458">
        <f t="shared" si="698"/>
        <v>0</v>
      </c>
      <c r="S856" s="476"/>
      <c r="T856" s="476"/>
      <c r="U856" s="458">
        <f t="shared" si="699"/>
        <v>0</v>
      </c>
      <c r="V856" s="476"/>
      <c r="W856" s="476"/>
      <c r="X856" s="476"/>
      <c r="Y856" s="476"/>
      <c r="Z856" s="476"/>
      <c r="AA856" s="476"/>
      <c r="AB856" s="476"/>
      <c r="AC856" s="476"/>
      <c r="AD856" s="476"/>
      <c r="AE856" s="476"/>
      <c r="AF856" s="476"/>
      <c r="AG856" s="476"/>
      <c r="AH856" s="476"/>
      <c r="AI856" s="476"/>
      <c r="AJ856" s="458">
        <f t="shared" si="700"/>
        <v>0</v>
      </c>
      <c r="AK856" s="476"/>
      <c r="AL856" s="476"/>
      <c r="AM856" s="499">
        <f t="shared" si="701"/>
        <v>0</v>
      </c>
      <c r="AN856" s="470"/>
      <c r="AO856" s="470"/>
      <c r="AP856" s="470"/>
      <c r="AQ856" s="72">
        <f t="shared" si="702"/>
        <v>0</v>
      </c>
    </row>
    <row r="857" s="449" customFormat="1" ht="14" customHeight="1" spans="1:43">
      <c r="A857" s="469"/>
      <c r="B857" s="470"/>
      <c r="C857" s="206" t="s">
        <v>892</v>
      </c>
      <c r="D857" s="474"/>
      <c r="E857" s="475">
        <f t="shared" si="697"/>
        <v>0</v>
      </c>
      <c r="F857" s="470"/>
      <c r="G857" s="470"/>
      <c r="H857" s="470"/>
      <c r="I857" s="470"/>
      <c r="J857" s="470"/>
      <c r="K857" s="470"/>
      <c r="L857" s="470"/>
      <c r="M857" s="470"/>
      <c r="N857" s="470"/>
      <c r="O857" s="470"/>
      <c r="P857" s="470"/>
      <c r="Q857" s="470"/>
      <c r="R857" s="458">
        <f t="shared" si="698"/>
        <v>0</v>
      </c>
      <c r="S857" s="476"/>
      <c r="T857" s="476"/>
      <c r="U857" s="458">
        <f t="shared" si="699"/>
        <v>0</v>
      </c>
      <c r="V857" s="476"/>
      <c r="W857" s="476"/>
      <c r="X857" s="476"/>
      <c r="Y857" s="476"/>
      <c r="Z857" s="476"/>
      <c r="AA857" s="476"/>
      <c r="AB857" s="476"/>
      <c r="AC857" s="476"/>
      <c r="AD857" s="476"/>
      <c r="AE857" s="476"/>
      <c r="AF857" s="476"/>
      <c r="AG857" s="476"/>
      <c r="AH857" s="476"/>
      <c r="AI857" s="476"/>
      <c r="AJ857" s="458">
        <f t="shared" si="700"/>
        <v>0</v>
      </c>
      <c r="AK857" s="476"/>
      <c r="AL857" s="476"/>
      <c r="AM857" s="499">
        <f t="shared" si="701"/>
        <v>0</v>
      </c>
      <c r="AN857" s="470"/>
      <c r="AO857" s="470"/>
      <c r="AP857" s="470"/>
      <c r="AQ857" s="72">
        <f t="shared" si="702"/>
        <v>0</v>
      </c>
    </row>
    <row r="858" s="449" customFormat="1" ht="14" customHeight="1" spans="1:43">
      <c r="A858" s="469"/>
      <c r="B858" s="470"/>
      <c r="C858" s="206" t="s">
        <v>893</v>
      </c>
      <c r="D858" s="474"/>
      <c r="E858" s="475">
        <f t="shared" si="697"/>
        <v>500</v>
      </c>
      <c r="F858" s="470"/>
      <c r="G858" s="470"/>
      <c r="H858" s="470"/>
      <c r="I858" s="470"/>
      <c r="J858" s="470"/>
      <c r="K858" s="470"/>
      <c r="L858" s="470"/>
      <c r="M858" s="470"/>
      <c r="N858" s="470"/>
      <c r="O858" s="470"/>
      <c r="P858" s="470"/>
      <c r="Q858" s="470"/>
      <c r="R858" s="458">
        <f t="shared" si="698"/>
        <v>0</v>
      </c>
      <c r="S858" s="476"/>
      <c r="T858" s="476"/>
      <c r="U858" s="458">
        <f t="shared" si="699"/>
        <v>0</v>
      </c>
      <c r="V858" s="476"/>
      <c r="W858" s="476"/>
      <c r="X858" s="476"/>
      <c r="Y858" s="476"/>
      <c r="Z858" s="476"/>
      <c r="AA858" s="476"/>
      <c r="AB858" s="476"/>
      <c r="AC858" s="476"/>
      <c r="AD858" s="476"/>
      <c r="AE858" s="476"/>
      <c r="AF858" s="476">
        <v>500</v>
      </c>
      <c r="AG858" s="476"/>
      <c r="AH858" s="476"/>
      <c r="AI858" s="476"/>
      <c r="AJ858" s="458">
        <f t="shared" si="700"/>
        <v>500</v>
      </c>
      <c r="AK858" s="476"/>
      <c r="AL858" s="476"/>
      <c r="AM858" s="499">
        <f t="shared" si="701"/>
        <v>500</v>
      </c>
      <c r="AN858" s="470">
        <v>4080</v>
      </c>
      <c r="AO858" s="470"/>
      <c r="AP858" s="470"/>
      <c r="AQ858" s="72">
        <f t="shared" si="702"/>
        <v>4580</v>
      </c>
    </row>
    <row r="859" s="449" customFormat="1" ht="14" customHeight="1" spans="1:43">
      <c r="A859" s="469"/>
      <c r="B859" s="470"/>
      <c r="C859" s="206" t="s">
        <v>894</v>
      </c>
      <c r="D859" s="474"/>
      <c r="E859" s="475">
        <f t="shared" si="697"/>
        <v>174</v>
      </c>
      <c r="F859" s="470"/>
      <c r="G859" s="470"/>
      <c r="H859" s="470"/>
      <c r="I859" s="470"/>
      <c r="J859" s="470"/>
      <c r="K859" s="470"/>
      <c r="L859" s="470"/>
      <c r="M859" s="470"/>
      <c r="N859" s="470"/>
      <c r="O859" s="470"/>
      <c r="P859" s="470"/>
      <c r="Q859" s="470"/>
      <c r="R859" s="458">
        <f t="shared" si="698"/>
        <v>0</v>
      </c>
      <c r="S859" s="476"/>
      <c r="T859" s="476"/>
      <c r="U859" s="458">
        <f t="shared" si="699"/>
        <v>0</v>
      </c>
      <c r="V859" s="476"/>
      <c r="W859" s="476">
        <v>20</v>
      </c>
      <c r="X859" s="476"/>
      <c r="Y859" s="476">
        <v>100</v>
      </c>
      <c r="Z859" s="476"/>
      <c r="AA859" s="476"/>
      <c r="AB859" s="476"/>
      <c r="AC859" s="476"/>
      <c r="AD859" s="476"/>
      <c r="AE859" s="476"/>
      <c r="AF859" s="476">
        <v>54</v>
      </c>
      <c r="AG859" s="476"/>
      <c r="AH859" s="476"/>
      <c r="AI859" s="476"/>
      <c r="AJ859" s="458">
        <f t="shared" si="700"/>
        <v>174</v>
      </c>
      <c r="AK859" s="476"/>
      <c r="AL859" s="476"/>
      <c r="AM859" s="499">
        <f t="shared" si="701"/>
        <v>174</v>
      </c>
      <c r="AN859" s="470">
        <v>2092</v>
      </c>
      <c r="AO859" s="470"/>
      <c r="AP859" s="470">
        <v>1</v>
      </c>
      <c r="AQ859" s="72">
        <f t="shared" si="702"/>
        <v>2267</v>
      </c>
    </row>
    <row r="860" s="449" customFormat="1" ht="14" customHeight="1" spans="1:43">
      <c r="A860" s="469"/>
      <c r="B860" s="470"/>
      <c r="C860" s="206" t="s">
        <v>895</v>
      </c>
      <c r="D860" s="474">
        <f t="shared" ref="D860:AQ860" si="703">SUM(D861:D870)</f>
        <v>0</v>
      </c>
      <c r="E860" s="474">
        <f t="shared" si="703"/>
        <v>0</v>
      </c>
      <c r="F860" s="474">
        <f t="shared" si="703"/>
        <v>0</v>
      </c>
      <c r="G860" s="474">
        <f t="shared" si="703"/>
        <v>0</v>
      </c>
      <c r="H860" s="474">
        <f t="shared" si="703"/>
        <v>0</v>
      </c>
      <c r="I860" s="474">
        <f t="shared" si="703"/>
        <v>0</v>
      </c>
      <c r="J860" s="474">
        <f t="shared" si="703"/>
        <v>0</v>
      </c>
      <c r="K860" s="474">
        <f t="shared" si="703"/>
        <v>0</v>
      </c>
      <c r="L860" s="474">
        <f t="shared" si="703"/>
        <v>0</v>
      </c>
      <c r="M860" s="474">
        <f t="shared" si="703"/>
        <v>0</v>
      </c>
      <c r="N860" s="474">
        <f t="shared" si="703"/>
        <v>0</v>
      </c>
      <c r="O860" s="474">
        <f t="shared" si="703"/>
        <v>0</v>
      </c>
      <c r="P860" s="474">
        <f t="shared" si="703"/>
        <v>0</v>
      </c>
      <c r="Q860" s="474">
        <f t="shared" si="703"/>
        <v>0</v>
      </c>
      <c r="R860" s="474">
        <f t="shared" si="703"/>
        <v>0</v>
      </c>
      <c r="S860" s="474">
        <f t="shared" si="703"/>
        <v>0</v>
      </c>
      <c r="T860" s="474">
        <f t="shared" si="703"/>
        <v>0</v>
      </c>
      <c r="U860" s="474">
        <f t="shared" si="703"/>
        <v>0</v>
      </c>
      <c r="V860" s="474">
        <f t="shared" si="703"/>
        <v>0</v>
      </c>
      <c r="W860" s="474">
        <f t="shared" si="703"/>
        <v>0</v>
      </c>
      <c r="X860" s="474">
        <f t="shared" si="703"/>
        <v>0</v>
      </c>
      <c r="Y860" s="474">
        <f t="shared" si="703"/>
        <v>0</v>
      </c>
      <c r="Z860" s="474">
        <f t="shared" si="703"/>
        <v>0</v>
      </c>
      <c r="AA860" s="474">
        <f t="shared" si="703"/>
        <v>0</v>
      </c>
      <c r="AB860" s="474">
        <f t="shared" si="703"/>
        <v>0</v>
      </c>
      <c r="AC860" s="474">
        <f t="shared" si="703"/>
        <v>0</v>
      </c>
      <c r="AD860" s="474">
        <f t="shared" si="703"/>
        <v>0</v>
      </c>
      <c r="AE860" s="474">
        <f t="shared" si="703"/>
        <v>0</v>
      </c>
      <c r="AF860" s="474">
        <f t="shared" si="703"/>
        <v>0</v>
      </c>
      <c r="AG860" s="474">
        <f t="shared" si="703"/>
        <v>0</v>
      </c>
      <c r="AH860" s="474">
        <f t="shared" si="703"/>
        <v>0</v>
      </c>
      <c r="AI860" s="474">
        <f t="shared" si="703"/>
        <v>0</v>
      </c>
      <c r="AJ860" s="474">
        <f t="shared" si="703"/>
        <v>0</v>
      </c>
      <c r="AK860" s="474">
        <f t="shared" si="703"/>
        <v>0</v>
      </c>
      <c r="AL860" s="474">
        <f t="shared" si="703"/>
        <v>0</v>
      </c>
      <c r="AM860" s="498">
        <f t="shared" si="703"/>
        <v>0</v>
      </c>
      <c r="AN860" s="474">
        <f t="shared" si="703"/>
        <v>0</v>
      </c>
      <c r="AO860" s="474">
        <f t="shared" si="703"/>
        <v>0</v>
      </c>
      <c r="AP860" s="474">
        <f t="shared" si="703"/>
        <v>0</v>
      </c>
      <c r="AQ860" s="474">
        <f t="shared" si="703"/>
        <v>0</v>
      </c>
    </row>
    <row r="861" s="449" customFormat="1" ht="14" customHeight="1" spans="1:43">
      <c r="A861" s="469"/>
      <c r="B861" s="470"/>
      <c r="C861" s="206" t="s">
        <v>811</v>
      </c>
      <c r="D861" s="474"/>
      <c r="E861" s="475">
        <f t="shared" ref="E861:E870" si="704">R861+U861+V861+AJ861+AL861</f>
        <v>0</v>
      </c>
      <c r="F861" s="470"/>
      <c r="G861" s="470"/>
      <c r="H861" s="470"/>
      <c r="I861" s="470"/>
      <c r="J861" s="470"/>
      <c r="K861" s="470"/>
      <c r="L861" s="470"/>
      <c r="M861" s="470"/>
      <c r="N861" s="470"/>
      <c r="O861" s="470"/>
      <c r="P861" s="470"/>
      <c r="Q861" s="470"/>
      <c r="R861" s="458">
        <f t="shared" ref="R861:R870" si="705">SUM(F861:Q861)</f>
        <v>0</v>
      </c>
      <c r="S861" s="476"/>
      <c r="T861" s="476"/>
      <c r="U861" s="458">
        <f t="shared" ref="U861:U870" si="706">SUM(S861:T861)</f>
        <v>0</v>
      </c>
      <c r="V861" s="476"/>
      <c r="W861" s="476"/>
      <c r="X861" s="476"/>
      <c r="Y861" s="476"/>
      <c r="Z861" s="476"/>
      <c r="AA861" s="476"/>
      <c r="AB861" s="476"/>
      <c r="AC861" s="476"/>
      <c r="AD861" s="476"/>
      <c r="AE861" s="476"/>
      <c r="AF861" s="476"/>
      <c r="AG861" s="476"/>
      <c r="AH861" s="476"/>
      <c r="AI861" s="476"/>
      <c r="AJ861" s="458">
        <f t="shared" ref="AJ861:AJ870" si="707">SUM(W861:AI861)</f>
        <v>0</v>
      </c>
      <c r="AK861" s="476"/>
      <c r="AL861" s="476"/>
      <c r="AM861" s="499">
        <f t="shared" ref="AM861:AM870" si="708">R861+U861+V861+AJ861+AL861</f>
        <v>0</v>
      </c>
      <c r="AN861" s="470"/>
      <c r="AO861" s="470"/>
      <c r="AP861" s="470"/>
      <c r="AQ861" s="72">
        <f t="shared" ref="AQ861:AQ870" si="709">AM861+AN861+AO861+AP861</f>
        <v>0</v>
      </c>
    </row>
    <row r="862" s="449" customFormat="1" ht="14" customHeight="1" spans="1:43">
      <c r="A862" s="469"/>
      <c r="B862" s="470"/>
      <c r="C862" s="206" t="s">
        <v>812</v>
      </c>
      <c r="D862" s="474"/>
      <c r="E862" s="475">
        <f t="shared" si="704"/>
        <v>0</v>
      </c>
      <c r="F862" s="470"/>
      <c r="G862" s="470"/>
      <c r="H862" s="470"/>
      <c r="I862" s="470"/>
      <c r="J862" s="470"/>
      <c r="K862" s="470"/>
      <c r="L862" s="470"/>
      <c r="M862" s="470"/>
      <c r="N862" s="470"/>
      <c r="O862" s="470"/>
      <c r="P862" s="470"/>
      <c r="Q862" s="470"/>
      <c r="R862" s="458">
        <f t="shared" si="705"/>
        <v>0</v>
      </c>
      <c r="S862" s="476"/>
      <c r="T862" s="476"/>
      <c r="U862" s="458">
        <f t="shared" si="706"/>
        <v>0</v>
      </c>
      <c r="V862" s="476"/>
      <c r="W862" s="476"/>
      <c r="X862" s="476"/>
      <c r="Y862" s="476"/>
      <c r="Z862" s="476"/>
      <c r="AA862" s="476"/>
      <c r="AB862" s="476"/>
      <c r="AC862" s="476"/>
      <c r="AD862" s="476"/>
      <c r="AE862" s="476"/>
      <c r="AF862" s="476"/>
      <c r="AG862" s="476"/>
      <c r="AH862" s="476"/>
      <c r="AI862" s="476"/>
      <c r="AJ862" s="458">
        <f t="shared" si="707"/>
        <v>0</v>
      </c>
      <c r="AK862" s="476"/>
      <c r="AL862" s="476"/>
      <c r="AM862" s="499">
        <f t="shared" si="708"/>
        <v>0</v>
      </c>
      <c r="AN862" s="470"/>
      <c r="AO862" s="470"/>
      <c r="AP862" s="470"/>
      <c r="AQ862" s="72">
        <f t="shared" si="709"/>
        <v>0</v>
      </c>
    </row>
    <row r="863" s="449" customFormat="1" ht="14" customHeight="1" spans="1:43">
      <c r="A863" s="469"/>
      <c r="B863" s="470"/>
      <c r="C863" s="206" t="s">
        <v>813</v>
      </c>
      <c r="D863" s="474"/>
      <c r="E863" s="475">
        <f t="shared" si="704"/>
        <v>0</v>
      </c>
      <c r="F863" s="470"/>
      <c r="G863" s="470"/>
      <c r="H863" s="470"/>
      <c r="I863" s="470"/>
      <c r="J863" s="470"/>
      <c r="K863" s="470"/>
      <c r="L863" s="470"/>
      <c r="M863" s="470"/>
      <c r="N863" s="470"/>
      <c r="O863" s="470"/>
      <c r="P863" s="470"/>
      <c r="Q863" s="470"/>
      <c r="R863" s="458">
        <f t="shared" si="705"/>
        <v>0</v>
      </c>
      <c r="S863" s="476"/>
      <c r="T863" s="476"/>
      <c r="U863" s="458">
        <f t="shared" si="706"/>
        <v>0</v>
      </c>
      <c r="V863" s="476"/>
      <c r="W863" s="476"/>
      <c r="X863" s="476"/>
      <c r="Y863" s="476"/>
      <c r="Z863" s="476"/>
      <c r="AA863" s="476"/>
      <c r="AB863" s="476"/>
      <c r="AC863" s="476"/>
      <c r="AD863" s="476"/>
      <c r="AE863" s="476"/>
      <c r="AF863" s="476"/>
      <c r="AG863" s="476"/>
      <c r="AH863" s="476"/>
      <c r="AI863" s="476"/>
      <c r="AJ863" s="458">
        <f t="shared" si="707"/>
        <v>0</v>
      </c>
      <c r="AK863" s="476"/>
      <c r="AL863" s="476"/>
      <c r="AM863" s="499">
        <f t="shared" si="708"/>
        <v>0</v>
      </c>
      <c r="AN863" s="470"/>
      <c r="AO863" s="470"/>
      <c r="AP863" s="470"/>
      <c r="AQ863" s="72">
        <f t="shared" si="709"/>
        <v>0</v>
      </c>
    </row>
    <row r="864" s="449" customFormat="1" ht="14" customHeight="1" spans="1:43">
      <c r="A864" s="469"/>
      <c r="B864" s="470"/>
      <c r="C864" s="206" t="s">
        <v>896</v>
      </c>
      <c r="D864" s="474"/>
      <c r="E864" s="475">
        <f t="shared" si="704"/>
        <v>0</v>
      </c>
      <c r="F864" s="470"/>
      <c r="G864" s="470"/>
      <c r="H864" s="470"/>
      <c r="I864" s="470"/>
      <c r="J864" s="470"/>
      <c r="K864" s="470"/>
      <c r="L864" s="470"/>
      <c r="M864" s="470"/>
      <c r="N864" s="470"/>
      <c r="O864" s="470"/>
      <c r="P864" s="470"/>
      <c r="Q864" s="470"/>
      <c r="R864" s="458">
        <f t="shared" si="705"/>
        <v>0</v>
      </c>
      <c r="S864" s="476"/>
      <c r="T864" s="476"/>
      <c r="U864" s="458">
        <f t="shared" si="706"/>
        <v>0</v>
      </c>
      <c r="V864" s="476"/>
      <c r="W864" s="476"/>
      <c r="X864" s="476"/>
      <c r="Y864" s="476"/>
      <c r="Z864" s="476"/>
      <c r="AA864" s="476"/>
      <c r="AB864" s="476"/>
      <c r="AC864" s="476"/>
      <c r="AD864" s="476"/>
      <c r="AE864" s="476"/>
      <c r="AF864" s="476"/>
      <c r="AG864" s="476"/>
      <c r="AH864" s="476"/>
      <c r="AI864" s="476"/>
      <c r="AJ864" s="458">
        <f t="shared" si="707"/>
        <v>0</v>
      </c>
      <c r="AK864" s="476"/>
      <c r="AL864" s="476"/>
      <c r="AM864" s="499">
        <f t="shared" si="708"/>
        <v>0</v>
      </c>
      <c r="AN864" s="470"/>
      <c r="AO864" s="470"/>
      <c r="AP864" s="470"/>
      <c r="AQ864" s="72">
        <f t="shared" si="709"/>
        <v>0</v>
      </c>
    </row>
    <row r="865" s="449" customFormat="1" ht="14" customHeight="1" spans="1:43">
      <c r="A865" s="469"/>
      <c r="B865" s="470"/>
      <c r="C865" s="206" t="s">
        <v>897</v>
      </c>
      <c r="D865" s="474"/>
      <c r="E865" s="475">
        <f t="shared" si="704"/>
        <v>0</v>
      </c>
      <c r="F865" s="470"/>
      <c r="G865" s="470"/>
      <c r="H865" s="470"/>
      <c r="I865" s="470"/>
      <c r="J865" s="470"/>
      <c r="K865" s="470"/>
      <c r="L865" s="470"/>
      <c r="M865" s="470"/>
      <c r="N865" s="470"/>
      <c r="O865" s="470"/>
      <c r="P865" s="470"/>
      <c r="Q865" s="470"/>
      <c r="R865" s="458">
        <f t="shared" si="705"/>
        <v>0</v>
      </c>
      <c r="S865" s="476"/>
      <c r="T865" s="476"/>
      <c r="U865" s="458">
        <f t="shared" si="706"/>
        <v>0</v>
      </c>
      <c r="V865" s="476"/>
      <c r="W865" s="476"/>
      <c r="X865" s="476"/>
      <c r="Y865" s="476"/>
      <c r="Z865" s="476"/>
      <c r="AA865" s="476"/>
      <c r="AB865" s="476"/>
      <c r="AC865" s="476"/>
      <c r="AD865" s="476"/>
      <c r="AE865" s="476"/>
      <c r="AF865" s="476"/>
      <c r="AG865" s="476"/>
      <c r="AH865" s="476"/>
      <c r="AI865" s="476"/>
      <c r="AJ865" s="458">
        <f t="shared" si="707"/>
        <v>0</v>
      </c>
      <c r="AK865" s="476"/>
      <c r="AL865" s="476"/>
      <c r="AM865" s="499">
        <f t="shared" si="708"/>
        <v>0</v>
      </c>
      <c r="AN865" s="470"/>
      <c r="AO865" s="470"/>
      <c r="AP865" s="470"/>
      <c r="AQ865" s="72">
        <f t="shared" si="709"/>
        <v>0</v>
      </c>
    </row>
    <row r="866" s="449" customFormat="1" ht="14" customHeight="1" spans="1:43">
      <c r="A866" s="469"/>
      <c r="B866" s="470"/>
      <c r="C866" s="206" t="s">
        <v>898</v>
      </c>
      <c r="D866" s="474"/>
      <c r="E866" s="475">
        <f t="shared" si="704"/>
        <v>0</v>
      </c>
      <c r="F866" s="470"/>
      <c r="G866" s="470"/>
      <c r="H866" s="470"/>
      <c r="I866" s="470"/>
      <c r="J866" s="470"/>
      <c r="K866" s="470"/>
      <c r="L866" s="470"/>
      <c r="M866" s="470"/>
      <c r="N866" s="470"/>
      <c r="O866" s="470"/>
      <c r="P866" s="470"/>
      <c r="Q866" s="470"/>
      <c r="R866" s="458">
        <f t="shared" si="705"/>
        <v>0</v>
      </c>
      <c r="S866" s="476"/>
      <c r="T866" s="476"/>
      <c r="U866" s="458">
        <f t="shared" si="706"/>
        <v>0</v>
      </c>
      <c r="V866" s="476"/>
      <c r="W866" s="476"/>
      <c r="X866" s="476"/>
      <c r="Y866" s="476"/>
      <c r="Z866" s="476"/>
      <c r="AA866" s="476"/>
      <c r="AB866" s="476"/>
      <c r="AC866" s="476"/>
      <c r="AD866" s="476"/>
      <c r="AE866" s="476"/>
      <c r="AF866" s="476"/>
      <c r="AG866" s="476"/>
      <c r="AH866" s="476"/>
      <c r="AI866" s="476"/>
      <c r="AJ866" s="458">
        <f t="shared" si="707"/>
        <v>0</v>
      </c>
      <c r="AK866" s="476"/>
      <c r="AL866" s="476"/>
      <c r="AM866" s="499">
        <f t="shared" si="708"/>
        <v>0</v>
      </c>
      <c r="AN866" s="470"/>
      <c r="AO866" s="470"/>
      <c r="AP866" s="470"/>
      <c r="AQ866" s="72">
        <f t="shared" si="709"/>
        <v>0</v>
      </c>
    </row>
    <row r="867" s="449" customFormat="1" ht="14" customHeight="1" spans="1:43">
      <c r="A867" s="469"/>
      <c r="B867" s="470"/>
      <c r="C867" s="206" t="s">
        <v>899</v>
      </c>
      <c r="D867" s="474"/>
      <c r="E867" s="475">
        <f t="shared" si="704"/>
        <v>0</v>
      </c>
      <c r="F867" s="470"/>
      <c r="G867" s="470"/>
      <c r="H867" s="470"/>
      <c r="I867" s="470"/>
      <c r="J867" s="470"/>
      <c r="K867" s="470"/>
      <c r="L867" s="470"/>
      <c r="M867" s="470"/>
      <c r="N867" s="470"/>
      <c r="O867" s="470"/>
      <c r="P867" s="470"/>
      <c r="Q867" s="470"/>
      <c r="R867" s="458">
        <f t="shared" si="705"/>
        <v>0</v>
      </c>
      <c r="S867" s="476"/>
      <c r="T867" s="476"/>
      <c r="U867" s="458">
        <f t="shared" si="706"/>
        <v>0</v>
      </c>
      <c r="V867" s="476"/>
      <c r="W867" s="476"/>
      <c r="X867" s="476"/>
      <c r="Y867" s="476"/>
      <c r="Z867" s="476"/>
      <c r="AA867" s="476"/>
      <c r="AB867" s="476"/>
      <c r="AC867" s="476"/>
      <c r="AD867" s="476"/>
      <c r="AE867" s="476"/>
      <c r="AF867" s="476"/>
      <c r="AG867" s="476"/>
      <c r="AH867" s="476"/>
      <c r="AI867" s="476"/>
      <c r="AJ867" s="458">
        <f t="shared" si="707"/>
        <v>0</v>
      </c>
      <c r="AK867" s="476"/>
      <c r="AL867" s="476"/>
      <c r="AM867" s="499">
        <f t="shared" si="708"/>
        <v>0</v>
      </c>
      <c r="AN867" s="470"/>
      <c r="AO867" s="470"/>
      <c r="AP867" s="470"/>
      <c r="AQ867" s="72">
        <f t="shared" si="709"/>
        <v>0</v>
      </c>
    </row>
    <row r="868" s="449" customFormat="1" ht="14" customHeight="1" spans="1:43">
      <c r="A868" s="469"/>
      <c r="B868" s="470"/>
      <c r="C868" s="206" t="s">
        <v>900</v>
      </c>
      <c r="D868" s="474"/>
      <c r="E868" s="475">
        <f t="shared" si="704"/>
        <v>0</v>
      </c>
      <c r="F868" s="470"/>
      <c r="G868" s="470"/>
      <c r="H868" s="470"/>
      <c r="I868" s="470"/>
      <c r="J868" s="470"/>
      <c r="K868" s="470"/>
      <c r="L868" s="470"/>
      <c r="M868" s="470"/>
      <c r="N868" s="470"/>
      <c r="O868" s="470"/>
      <c r="P868" s="470"/>
      <c r="Q868" s="470"/>
      <c r="R868" s="458">
        <f t="shared" si="705"/>
        <v>0</v>
      </c>
      <c r="S868" s="476"/>
      <c r="T868" s="476"/>
      <c r="U868" s="458">
        <f t="shared" si="706"/>
        <v>0</v>
      </c>
      <c r="V868" s="476"/>
      <c r="W868" s="476"/>
      <c r="X868" s="476"/>
      <c r="Y868" s="476"/>
      <c r="Z868" s="476"/>
      <c r="AA868" s="476"/>
      <c r="AB868" s="476"/>
      <c r="AC868" s="476"/>
      <c r="AD868" s="476"/>
      <c r="AE868" s="476"/>
      <c r="AF868" s="476"/>
      <c r="AG868" s="476"/>
      <c r="AH868" s="476"/>
      <c r="AI868" s="476"/>
      <c r="AJ868" s="458">
        <f t="shared" si="707"/>
        <v>0</v>
      </c>
      <c r="AK868" s="476"/>
      <c r="AL868" s="476"/>
      <c r="AM868" s="499">
        <f t="shared" si="708"/>
        <v>0</v>
      </c>
      <c r="AN868" s="470"/>
      <c r="AO868" s="470"/>
      <c r="AP868" s="470"/>
      <c r="AQ868" s="72">
        <f t="shared" si="709"/>
        <v>0</v>
      </c>
    </row>
    <row r="869" s="449" customFormat="1" ht="14" customHeight="1" spans="1:43">
      <c r="A869" s="469"/>
      <c r="B869" s="470"/>
      <c r="C869" s="206" t="s">
        <v>901</v>
      </c>
      <c r="D869" s="474"/>
      <c r="E869" s="475">
        <f t="shared" si="704"/>
        <v>0</v>
      </c>
      <c r="F869" s="470"/>
      <c r="G869" s="470"/>
      <c r="H869" s="470"/>
      <c r="I869" s="470"/>
      <c r="J869" s="470"/>
      <c r="K869" s="470"/>
      <c r="L869" s="470"/>
      <c r="M869" s="470"/>
      <c r="N869" s="470"/>
      <c r="O869" s="470"/>
      <c r="P869" s="470"/>
      <c r="Q869" s="470"/>
      <c r="R869" s="458">
        <f t="shared" si="705"/>
        <v>0</v>
      </c>
      <c r="S869" s="476"/>
      <c r="T869" s="476"/>
      <c r="U869" s="458">
        <f t="shared" si="706"/>
        <v>0</v>
      </c>
      <c r="V869" s="476"/>
      <c r="W869" s="476"/>
      <c r="X869" s="476"/>
      <c r="Y869" s="476"/>
      <c r="Z869" s="476"/>
      <c r="AA869" s="476"/>
      <c r="AB869" s="476"/>
      <c r="AC869" s="476"/>
      <c r="AD869" s="476"/>
      <c r="AE869" s="476"/>
      <c r="AF869" s="476"/>
      <c r="AG869" s="476"/>
      <c r="AH869" s="476"/>
      <c r="AI869" s="476"/>
      <c r="AJ869" s="458">
        <f t="shared" si="707"/>
        <v>0</v>
      </c>
      <c r="AK869" s="476"/>
      <c r="AL869" s="476"/>
      <c r="AM869" s="499">
        <f t="shared" si="708"/>
        <v>0</v>
      </c>
      <c r="AN869" s="470"/>
      <c r="AO869" s="470"/>
      <c r="AP869" s="470"/>
      <c r="AQ869" s="72">
        <f t="shared" si="709"/>
        <v>0</v>
      </c>
    </row>
    <row r="870" s="449" customFormat="1" ht="14" customHeight="1" spans="1:43">
      <c r="A870" s="469"/>
      <c r="B870" s="470"/>
      <c r="C870" s="206" t="s">
        <v>902</v>
      </c>
      <c r="D870" s="474"/>
      <c r="E870" s="475">
        <f t="shared" si="704"/>
        <v>0</v>
      </c>
      <c r="F870" s="470"/>
      <c r="G870" s="470"/>
      <c r="H870" s="470"/>
      <c r="I870" s="470"/>
      <c r="J870" s="470"/>
      <c r="K870" s="470"/>
      <c r="L870" s="470"/>
      <c r="M870" s="470"/>
      <c r="N870" s="470"/>
      <c r="O870" s="470"/>
      <c r="P870" s="470"/>
      <c r="Q870" s="470"/>
      <c r="R870" s="458">
        <f t="shared" si="705"/>
        <v>0</v>
      </c>
      <c r="S870" s="476"/>
      <c r="T870" s="476"/>
      <c r="U870" s="458">
        <f t="shared" si="706"/>
        <v>0</v>
      </c>
      <c r="V870" s="476"/>
      <c r="W870" s="476"/>
      <c r="X870" s="476"/>
      <c r="Y870" s="476"/>
      <c r="Z870" s="476"/>
      <c r="AA870" s="476"/>
      <c r="AB870" s="476"/>
      <c r="AC870" s="476"/>
      <c r="AD870" s="476"/>
      <c r="AE870" s="476"/>
      <c r="AF870" s="476"/>
      <c r="AG870" s="476"/>
      <c r="AH870" s="476"/>
      <c r="AI870" s="476"/>
      <c r="AJ870" s="458">
        <f t="shared" si="707"/>
        <v>0</v>
      </c>
      <c r="AK870" s="476"/>
      <c r="AL870" s="476"/>
      <c r="AM870" s="499">
        <f t="shared" si="708"/>
        <v>0</v>
      </c>
      <c r="AN870" s="470"/>
      <c r="AO870" s="470"/>
      <c r="AP870" s="470"/>
      <c r="AQ870" s="72">
        <f t="shared" si="709"/>
        <v>0</v>
      </c>
    </row>
    <row r="871" s="449" customFormat="1" ht="14" customHeight="1" spans="1:43">
      <c r="A871" s="469"/>
      <c r="B871" s="470"/>
      <c r="C871" s="206" t="s">
        <v>903</v>
      </c>
      <c r="D871" s="474">
        <f t="shared" ref="D871:AQ871" si="710">SUM(D872:D881)</f>
        <v>0</v>
      </c>
      <c r="E871" s="474">
        <f t="shared" si="710"/>
        <v>7228.62</v>
      </c>
      <c r="F871" s="474">
        <f t="shared" si="710"/>
        <v>58.14</v>
      </c>
      <c r="G871" s="474">
        <f t="shared" si="710"/>
        <v>0</v>
      </c>
      <c r="H871" s="474">
        <f t="shared" si="710"/>
        <v>0</v>
      </c>
      <c r="I871" s="474">
        <f t="shared" si="710"/>
        <v>0</v>
      </c>
      <c r="J871" s="474">
        <f t="shared" si="710"/>
        <v>2.96</v>
      </c>
      <c r="K871" s="474">
        <f t="shared" si="710"/>
        <v>0.26</v>
      </c>
      <c r="L871" s="474">
        <f t="shared" si="710"/>
        <v>0.19</v>
      </c>
      <c r="M871" s="474">
        <f t="shared" si="710"/>
        <v>0</v>
      </c>
      <c r="N871" s="474">
        <f t="shared" si="710"/>
        <v>0</v>
      </c>
      <c r="O871" s="474">
        <f t="shared" si="710"/>
        <v>0</v>
      </c>
      <c r="P871" s="474">
        <f t="shared" si="710"/>
        <v>0</v>
      </c>
      <c r="Q871" s="474">
        <f t="shared" si="710"/>
        <v>0</v>
      </c>
      <c r="R871" s="474">
        <f t="shared" si="710"/>
        <v>61.55</v>
      </c>
      <c r="S871" s="474">
        <f t="shared" si="710"/>
        <v>20.28</v>
      </c>
      <c r="T871" s="474">
        <f t="shared" si="710"/>
        <v>30</v>
      </c>
      <c r="U871" s="474">
        <f t="shared" si="710"/>
        <v>50.28</v>
      </c>
      <c r="V871" s="474">
        <f t="shared" si="710"/>
        <v>0</v>
      </c>
      <c r="W871" s="474">
        <f t="shared" si="710"/>
        <v>0</v>
      </c>
      <c r="X871" s="474">
        <f t="shared" si="710"/>
        <v>401.37</v>
      </c>
      <c r="Y871" s="474">
        <f t="shared" si="710"/>
        <v>1242</v>
      </c>
      <c r="Z871" s="474">
        <f t="shared" si="710"/>
        <v>0</v>
      </c>
      <c r="AA871" s="474">
        <f t="shared" si="710"/>
        <v>0</v>
      </c>
      <c r="AB871" s="474">
        <f t="shared" si="710"/>
        <v>452</v>
      </c>
      <c r="AC871" s="474">
        <f t="shared" si="710"/>
        <v>0</v>
      </c>
      <c r="AD871" s="474">
        <f t="shared" si="710"/>
        <v>0</v>
      </c>
      <c r="AE871" s="474">
        <f t="shared" si="710"/>
        <v>166.33</v>
      </c>
      <c r="AF871" s="474">
        <f t="shared" si="710"/>
        <v>4855.09</v>
      </c>
      <c r="AG871" s="474">
        <f t="shared" si="710"/>
        <v>0</v>
      </c>
      <c r="AH871" s="474">
        <f t="shared" si="710"/>
        <v>0</v>
      </c>
      <c r="AI871" s="474">
        <f t="shared" si="710"/>
        <v>0</v>
      </c>
      <c r="AJ871" s="474">
        <f t="shared" si="710"/>
        <v>7116.79</v>
      </c>
      <c r="AK871" s="474">
        <f t="shared" si="710"/>
        <v>0</v>
      </c>
      <c r="AL871" s="474">
        <f t="shared" si="710"/>
        <v>0</v>
      </c>
      <c r="AM871" s="498">
        <f t="shared" si="710"/>
        <v>7228.62</v>
      </c>
      <c r="AN871" s="474">
        <f t="shared" si="710"/>
        <v>40510</v>
      </c>
      <c r="AO871" s="474">
        <f t="shared" si="710"/>
        <v>5511</v>
      </c>
      <c r="AP871" s="474">
        <f t="shared" si="710"/>
        <v>8</v>
      </c>
      <c r="AQ871" s="474">
        <f t="shared" si="710"/>
        <v>53257.62</v>
      </c>
    </row>
    <row r="872" s="449" customFormat="1" ht="14" customHeight="1" spans="1:43">
      <c r="A872" s="469"/>
      <c r="B872" s="470"/>
      <c r="C872" s="206" t="s">
        <v>811</v>
      </c>
      <c r="D872" s="474"/>
      <c r="E872" s="475">
        <f t="shared" ref="E872:E881" si="711">R872+U872+V872+AJ872+AL872</f>
        <v>478.62</v>
      </c>
      <c r="F872" s="470">
        <v>58.14</v>
      </c>
      <c r="G872" s="470"/>
      <c r="H872" s="470"/>
      <c r="I872" s="470"/>
      <c r="J872" s="470">
        <v>2.96</v>
      </c>
      <c r="K872" s="470">
        <v>0.26</v>
      </c>
      <c r="L872" s="470">
        <v>0.19</v>
      </c>
      <c r="M872" s="470"/>
      <c r="N872" s="470"/>
      <c r="O872" s="470"/>
      <c r="P872" s="470"/>
      <c r="Q872" s="470"/>
      <c r="R872" s="458">
        <f t="shared" ref="R872:R881" si="712">SUM(F872:Q872)</f>
        <v>61.55</v>
      </c>
      <c r="S872" s="476">
        <v>20.28</v>
      </c>
      <c r="T872" s="476">
        <v>30</v>
      </c>
      <c r="U872" s="458">
        <f t="shared" ref="U872:U881" si="713">SUM(S872:T872)</f>
        <v>50.28</v>
      </c>
      <c r="V872" s="476"/>
      <c r="W872" s="476"/>
      <c r="X872" s="476">
        <v>76.79</v>
      </c>
      <c r="Y872" s="476">
        <v>290</v>
      </c>
      <c r="Z872" s="476"/>
      <c r="AA872" s="476"/>
      <c r="AB872" s="476"/>
      <c r="AC872" s="476"/>
      <c r="AD872" s="476"/>
      <c r="AE872" s="476"/>
      <c r="AF872" s="476"/>
      <c r="AG872" s="476"/>
      <c r="AH872" s="476"/>
      <c r="AI872" s="476"/>
      <c r="AJ872" s="458">
        <f t="shared" ref="AJ872:AJ881" si="714">SUM(W872:AI872)</f>
        <v>366.79</v>
      </c>
      <c r="AK872" s="476"/>
      <c r="AL872" s="476"/>
      <c r="AM872" s="499">
        <f t="shared" ref="AM872:AM881" si="715">R872+U872+V872+AJ872+AL872</f>
        <v>478.62</v>
      </c>
      <c r="AN872" s="470"/>
      <c r="AO872" s="470"/>
      <c r="AP872" s="470"/>
      <c r="AQ872" s="72">
        <f t="shared" ref="AQ872:AQ881" si="716">AM872+AN872+AO872+AP872</f>
        <v>478.62</v>
      </c>
    </row>
    <row r="873" s="449" customFormat="1" ht="14" customHeight="1" spans="1:43">
      <c r="A873" s="469"/>
      <c r="B873" s="470"/>
      <c r="C873" s="206" t="s">
        <v>812</v>
      </c>
      <c r="D873" s="474"/>
      <c r="E873" s="475">
        <f t="shared" si="711"/>
        <v>0</v>
      </c>
      <c r="F873" s="470"/>
      <c r="G873" s="470"/>
      <c r="H873" s="470"/>
      <c r="I873" s="470"/>
      <c r="J873" s="470"/>
      <c r="K873" s="470"/>
      <c r="L873" s="470"/>
      <c r="M873" s="470"/>
      <c r="N873" s="470"/>
      <c r="O873" s="470"/>
      <c r="P873" s="470"/>
      <c r="Q873" s="470"/>
      <c r="R873" s="458">
        <f t="shared" si="712"/>
        <v>0</v>
      </c>
      <c r="S873" s="476"/>
      <c r="T873" s="476"/>
      <c r="U873" s="458">
        <f t="shared" si="713"/>
        <v>0</v>
      </c>
      <c r="V873" s="476"/>
      <c r="W873" s="476"/>
      <c r="X873" s="476"/>
      <c r="Y873" s="476"/>
      <c r="Z873" s="476"/>
      <c r="AA873" s="476"/>
      <c r="AB873" s="476"/>
      <c r="AC873" s="476"/>
      <c r="AD873" s="476"/>
      <c r="AE873" s="476"/>
      <c r="AF873" s="476"/>
      <c r="AG873" s="476"/>
      <c r="AH873" s="476"/>
      <c r="AI873" s="476"/>
      <c r="AJ873" s="458">
        <f t="shared" si="714"/>
        <v>0</v>
      </c>
      <c r="AK873" s="476"/>
      <c r="AL873" s="476"/>
      <c r="AM873" s="499">
        <f t="shared" si="715"/>
        <v>0</v>
      </c>
      <c r="AN873" s="470"/>
      <c r="AO873" s="470"/>
      <c r="AP873" s="470"/>
      <c r="AQ873" s="72">
        <f t="shared" si="716"/>
        <v>0</v>
      </c>
    </row>
    <row r="874" s="449" customFormat="1" ht="14" customHeight="1" spans="1:43">
      <c r="A874" s="469"/>
      <c r="B874" s="470"/>
      <c r="C874" s="206" t="s">
        <v>813</v>
      </c>
      <c r="D874" s="474"/>
      <c r="E874" s="475">
        <f t="shared" si="711"/>
        <v>0</v>
      </c>
      <c r="F874" s="470"/>
      <c r="G874" s="470"/>
      <c r="H874" s="470"/>
      <c r="I874" s="470"/>
      <c r="J874" s="470"/>
      <c r="K874" s="470"/>
      <c r="L874" s="470"/>
      <c r="M874" s="470"/>
      <c r="N874" s="470"/>
      <c r="O874" s="470"/>
      <c r="P874" s="470"/>
      <c r="Q874" s="470"/>
      <c r="R874" s="458">
        <f t="shared" si="712"/>
        <v>0</v>
      </c>
      <c r="S874" s="476"/>
      <c r="T874" s="476"/>
      <c r="U874" s="458">
        <f t="shared" si="713"/>
        <v>0</v>
      </c>
      <c r="V874" s="476"/>
      <c r="W874" s="476"/>
      <c r="X874" s="476"/>
      <c r="Y874" s="476"/>
      <c r="Z874" s="476"/>
      <c r="AA874" s="476"/>
      <c r="AB874" s="476"/>
      <c r="AC874" s="476"/>
      <c r="AD874" s="476"/>
      <c r="AE874" s="476"/>
      <c r="AF874" s="476"/>
      <c r="AG874" s="476"/>
      <c r="AH874" s="476"/>
      <c r="AI874" s="476"/>
      <c r="AJ874" s="458">
        <f t="shared" si="714"/>
        <v>0</v>
      </c>
      <c r="AK874" s="476"/>
      <c r="AL874" s="476"/>
      <c r="AM874" s="499">
        <f t="shared" si="715"/>
        <v>0</v>
      </c>
      <c r="AN874" s="470"/>
      <c r="AO874" s="470"/>
      <c r="AP874" s="470"/>
      <c r="AQ874" s="72">
        <f t="shared" si="716"/>
        <v>0</v>
      </c>
    </row>
    <row r="875" s="449" customFormat="1" ht="14" customHeight="1" spans="1:43">
      <c r="A875" s="469"/>
      <c r="B875" s="470"/>
      <c r="C875" s="206" t="s">
        <v>904</v>
      </c>
      <c r="D875" s="474"/>
      <c r="E875" s="475">
        <f t="shared" si="711"/>
        <v>0</v>
      </c>
      <c r="F875" s="470"/>
      <c r="G875" s="470"/>
      <c r="H875" s="470"/>
      <c r="I875" s="470"/>
      <c r="J875" s="470"/>
      <c r="K875" s="470"/>
      <c r="L875" s="470"/>
      <c r="M875" s="470"/>
      <c r="N875" s="470"/>
      <c r="O875" s="470"/>
      <c r="P875" s="470"/>
      <c r="Q875" s="470"/>
      <c r="R875" s="458">
        <f t="shared" si="712"/>
        <v>0</v>
      </c>
      <c r="S875" s="476"/>
      <c r="T875" s="476"/>
      <c r="U875" s="458">
        <f t="shared" si="713"/>
        <v>0</v>
      </c>
      <c r="V875" s="476"/>
      <c r="W875" s="476"/>
      <c r="X875" s="476"/>
      <c r="Y875" s="476"/>
      <c r="Z875" s="476"/>
      <c r="AA875" s="476"/>
      <c r="AB875" s="476"/>
      <c r="AC875" s="476"/>
      <c r="AD875" s="476"/>
      <c r="AE875" s="476"/>
      <c r="AF875" s="476"/>
      <c r="AG875" s="476"/>
      <c r="AH875" s="476"/>
      <c r="AI875" s="476"/>
      <c r="AJ875" s="458">
        <f t="shared" si="714"/>
        <v>0</v>
      </c>
      <c r="AK875" s="476"/>
      <c r="AL875" s="476"/>
      <c r="AM875" s="499">
        <f t="shared" si="715"/>
        <v>0</v>
      </c>
      <c r="AN875" s="470"/>
      <c r="AO875" s="470"/>
      <c r="AP875" s="470"/>
      <c r="AQ875" s="72">
        <f t="shared" si="716"/>
        <v>0</v>
      </c>
    </row>
    <row r="876" s="449" customFormat="1" ht="14" customHeight="1" spans="1:43">
      <c r="A876" s="469"/>
      <c r="B876" s="470"/>
      <c r="C876" s="206" t="s">
        <v>905</v>
      </c>
      <c r="D876" s="474"/>
      <c r="E876" s="475">
        <f t="shared" si="711"/>
        <v>0</v>
      </c>
      <c r="F876" s="470"/>
      <c r="G876" s="470"/>
      <c r="H876" s="470"/>
      <c r="I876" s="470"/>
      <c r="J876" s="470"/>
      <c r="K876" s="470"/>
      <c r="L876" s="470"/>
      <c r="M876" s="470"/>
      <c r="N876" s="470"/>
      <c r="O876" s="470"/>
      <c r="P876" s="470"/>
      <c r="Q876" s="470"/>
      <c r="R876" s="458">
        <f t="shared" si="712"/>
        <v>0</v>
      </c>
      <c r="S876" s="476"/>
      <c r="T876" s="476"/>
      <c r="U876" s="458">
        <f t="shared" si="713"/>
        <v>0</v>
      </c>
      <c r="V876" s="476"/>
      <c r="W876" s="476"/>
      <c r="X876" s="476"/>
      <c r="Y876" s="476"/>
      <c r="Z876" s="476"/>
      <c r="AA876" s="476"/>
      <c r="AB876" s="476"/>
      <c r="AC876" s="476"/>
      <c r="AD876" s="476"/>
      <c r="AE876" s="476"/>
      <c r="AF876" s="476"/>
      <c r="AG876" s="476"/>
      <c r="AH876" s="476"/>
      <c r="AI876" s="476"/>
      <c r="AJ876" s="458">
        <f t="shared" si="714"/>
        <v>0</v>
      </c>
      <c r="AK876" s="476"/>
      <c r="AL876" s="476"/>
      <c r="AM876" s="499">
        <f t="shared" si="715"/>
        <v>0</v>
      </c>
      <c r="AN876" s="470"/>
      <c r="AO876" s="470"/>
      <c r="AP876" s="470"/>
      <c r="AQ876" s="72">
        <f t="shared" si="716"/>
        <v>0</v>
      </c>
    </row>
    <row r="877" s="449" customFormat="1" ht="14" customHeight="1" spans="1:43">
      <c r="A877" s="469"/>
      <c r="B877" s="470"/>
      <c r="C877" s="206" t="s">
        <v>906</v>
      </c>
      <c r="D877" s="474"/>
      <c r="E877" s="475">
        <f t="shared" si="711"/>
        <v>0</v>
      </c>
      <c r="F877" s="470"/>
      <c r="G877" s="470"/>
      <c r="H877" s="470"/>
      <c r="I877" s="470"/>
      <c r="J877" s="470"/>
      <c r="K877" s="470"/>
      <c r="L877" s="470"/>
      <c r="M877" s="470"/>
      <c r="N877" s="470"/>
      <c r="O877" s="470"/>
      <c r="P877" s="470"/>
      <c r="Q877" s="470"/>
      <c r="R877" s="458">
        <f t="shared" si="712"/>
        <v>0</v>
      </c>
      <c r="S877" s="476"/>
      <c r="T877" s="476"/>
      <c r="U877" s="458">
        <f t="shared" si="713"/>
        <v>0</v>
      </c>
      <c r="V877" s="476"/>
      <c r="W877" s="476"/>
      <c r="X877" s="476"/>
      <c r="Y877" s="476"/>
      <c r="Z877" s="476"/>
      <c r="AA877" s="476"/>
      <c r="AB877" s="476"/>
      <c r="AC877" s="476"/>
      <c r="AD877" s="476"/>
      <c r="AE877" s="476"/>
      <c r="AF877" s="476"/>
      <c r="AG877" s="476"/>
      <c r="AH877" s="476"/>
      <c r="AI877" s="476"/>
      <c r="AJ877" s="458">
        <f t="shared" si="714"/>
        <v>0</v>
      </c>
      <c r="AK877" s="476"/>
      <c r="AL877" s="476"/>
      <c r="AM877" s="499">
        <f t="shared" si="715"/>
        <v>0</v>
      </c>
      <c r="AN877" s="470"/>
      <c r="AO877" s="470"/>
      <c r="AP877" s="470"/>
      <c r="AQ877" s="72">
        <f t="shared" si="716"/>
        <v>0</v>
      </c>
    </row>
    <row r="878" s="449" customFormat="1" ht="14" customHeight="1" spans="1:43">
      <c r="A878" s="469"/>
      <c r="B878" s="470"/>
      <c r="C878" s="206" t="s">
        <v>907</v>
      </c>
      <c r="D878" s="474"/>
      <c r="E878" s="475">
        <f t="shared" si="711"/>
        <v>0</v>
      </c>
      <c r="F878" s="470"/>
      <c r="G878" s="470"/>
      <c r="H878" s="470"/>
      <c r="I878" s="470"/>
      <c r="J878" s="470"/>
      <c r="K878" s="470"/>
      <c r="L878" s="470"/>
      <c r="M878" s="470"/>
      <c r="N878" s="470"/>
      <c r="O878" s="470"/>
      <c r="P878" s="470"/>
      <c r="Q878" s="470"/>
      <c r="R878" s="458">
        <f t="shared" si="712"/>
        <v>0</v>
      </c>
      <c r="S878" s="476"/>
      <c r="T878" s="476"/>
      <c r="U878" s="458">
        <f t="shared" si="713"/>
        <v>0</v>
      </c>
      <c r="V878" s="476"/>
      <c r="W878" s="476"/>
      <c r="X878" s="476"/>
      <c r="Y878" s="476"/>
      <c r="Z878" s="476"/>
      <c r="AA878" s="476"/>
      <c r="AB878" s="476"/>
      <c r="AC878" s="476"/>
      <c r="AD878" s="476"/>
      <c r="AE878" s="476"/>
      <c r="AF878" s="476"/>
      <c r="AG878" s="476"/>
      <c r="AH878" s="476"/>
      <c r="AI878" s="476"/>
      <c r="AJ878" s="458">
        <f t="shared" si="714"/>
        <v>0</v>
      </c>
      <c r="AK878" s="476"/>
      <c r="AL878" s="476"/>
      <c r="AM878" s="499">
        <f t="shared" si="715"/>
        <v>0</v>
      </c>
      <c r="AN878" s="470"/>
      <c r="AO878" s="470"/>
      <c r="AP878" s="470"/>
      <c r="AQ878" s="72">
        <f t="shared" si="716"/>
        <v>0</v>
      </c>
    </row>
    <row r="879" s="449" customFormat="1" ht="14" customHeight="1" spans="1:43">
      <c r="A879" s="469"/>
      <c r="B879" s="470"/>
      <c r="C879" s="206" t="s">
        <v>908</v>
      </c>
      <c r="D879" s="474"/>
      <c r="E879" s="475">
        <f t="shared" si="711"/>
        <v>0</v>
      </c>
      <c r="F879" s="470"/>
      <c r="G879" s="470"/>
      <c r="H879" s="470"/>
      <c r="I879" s="470"/>
      <c r="J879" s="470"/>
      <c r="K879" s="470"/>
      <c r="L879" s="470"/>
      <c r="M879" s="470"/>
      <c r="N879" s="470"/>
      <c r="O879" s="470"/>
      <c r="P879" s="470"/>
      <c r="Q879" s="470"/>
      <c r="R879" s="458">
        <f t="shared" si="712"/>
        <v>0</v>
      </c>
      <c r="S879" s="476"/>
      <c r="T879" s="476"/>
      <c r="U879" s="458">
        <f t="shared" si="713"/>
        <v>0</v>
      </c>
      <c r="V879" s="476"/>
      <c r="W879" s="476"/>
      <c r="X879" s="476"/>
      <c r="Y879" s="476"/>
      <c r="Z879" s="476"/>
      <c r="AA879" s="476"/>
      <c r="AB879" s="476"/>
      <c r="AC879" s="476"/>
      <c r="AD879" s="476"/>
      <c r="AE879" s="476"/>
      <c r="AF879" s="476"/>
      <c r="AG879" s="476"/>
      <c r="AH879" s="476"/>
      <c r="AI879" s="476"/>
      <c r="AJ879" s="458">
        <f t="shared" si="714"/>
        <v>0</v>
      </c>
      <c r="AK879" s="476"/>
      <c r="AL879" s="476"/>
      <c r="AM879" s="499">
        <f t="shared" si="715"/>
        <v>0</v>
      </c>
      <c r="AN879" s="470"/>
      <c r="AO879" s="470"/>
      <c r="AP879" s="470"/>
      <c r="AQ879" s="72">
        <f t="shared" si="716"/>
        <v>0</v>
      </c>
    </row>
    <row r="880" s="449" customFormat="1" ht="14" customHeight="1" spans="1:43">
      <c r="A880" s="469"/>
      <c r="B880" s="470"/>
      <c r="C880" s="206" t="s">
        <v>909</v>
      </c>
      <c r="D880" s="474"/>
      <c r="E880" s="475">
        <f t="shared" si="711"/>
        <v>0</v>
      </c>
      <c r="F880" s="470"/>
      <c r="G880" s="470"/>
      <c r="H880" s="470"/>
      <c r="I880" s="470"/>
      <c r="J880" s="470"/>
      <c r="K880" s="470"/>
      <c r="L880" s="470"/>
      <c r="M880" s="470"/>
      <c r="N880" s="470"/>
      <c r="O880" s="470"/>
      <c r="P880" s="470"/>
      <c r="Q880" s="470"/>
      <c r="R880" s="458">
        <f t="shared" si="712"/>
        <v>0</v>
      </c>
      <c r="S880" s="476"/>
      <c r="T880" s="476"/>
      <c r="U880" s="458">
        <f t="shared" si="713"/>
        <v>0</v>
      </c>
      <c r="V880" s="476"/>
      <c r="W880" s="476"/>
      <c r="X880" s="476"/>
      <c r="Y880" s="476"/>
      <c r="Z880" s="476"/>
      <c r="AA880" s="476"/>
      <c r="AB880" s="476"/>
      <c r="AC880" s="476"/>
      <c r="AD880" s="476"/>
      <c r="AE880" s="476"/>
      <c r="AF880" s="476"/>
      <c r="AG880" s="476"/>
      <c r="AH880" s="476"/>
      <c r="AI880" s="476"/>
      <c r="AJ880" s="458">
        <f t="shared" si="714"/>
        <v>0</v>
      </c>
      <c r="AK880" s="476"/>
      <c r="AL880" s="476"/>
      <c r="AM880" s="499">
        <f t="shared" si="715"/>
        <v>0</v>
      </c>
      <c r="AN880" s="470"/>
      <c r="AO880" s="470"/>
      <c r="AP880" s="470"/>
      <c r="AQ880" s="72">
        <f t="shared" si="716"/>
        <v>0</v>
      </c>
    </row>
    <row r="881" s="449" customFormat="1" ht="14" customHeight="1" spans="1:43">
      <c r="A881" s="469"/>
      <c r="B881" s="470"/>
      <c r="C881" s="206" t="s">
        <v>910</v>
      </c>
      <c r="D881" s="474"/>
      <c r="E881" s="475">
        <f t="shared" si="711"/>
        <v>6750</v>
      </c>
      <c r="F881" s="470"/>
      <c r="G881" s="470"/>
      <c r="H881" s="470"/>
      <c r="I881" s="470"/>
      <c r="J881" s="470"/>
      <c r="K881" s="470"/>
      <c r="L881" s="470"/>
      <c r="M881" s="470"/>
      <c r="N881" s="470"/>
      <c r="O881" s="470"/>
      <c r="P881" s="470"/>
      <c r="Q881" s="470"/>
      <c r="R881" s="458">
        <f t="shared" si="712"/>
        <v>0</v>
      </c>
      <c r="S881" s="476"/>
      <c r="T881" s="476"/>
      <c r="U881" s="458">
        <f t="shared" si="713"/>
        <v>0</v>
      </c>
      <c r="V881" s="476"/>
      <c r="W881" s="476"/>
      <c r="X881" s="476">
        <v>324.58</v>
      </c>
      <c r="Y881" s="476">
        <v>952</v>
      </c>
      <c r="Z881" s="476"/>
      <c r="AA881" s="476"/>
      <c r="AB881" s="476">
        <v>452</v>
      </c>
      <c r="AC881" s="476"/>
      <c r="AD881" s="476"/>
      <c r="AE881" s="476">
        <v>166.33</v>
      </c>
      <c r="AF881" s="476">
        <v>4855.09</v>
      </c>
      <c r="AG881" s="476"/>
      <c r="AH881" s="476"/>
      <c r="AI881" s="476"/>
      <c r="AJ881" s="458">
        <f t="shared" si="714"/>
        <v>6750</v>
      </c>
      <c r="AK881" s="476"/>
      <c r="AL881" s="476"/>
      <c r="AM881" s="499">
        <f t="shared" si="715"/>
        <v>6750</v>
      </c>
      <c r="AN881" s="470">
        <v>40510</v>
      </c>
      <c r="AO881" s="470">
        <v>5511</v>
      </c>
      <c r="AP881" s="470">
        <v>8</v>
      </c>
      <c r="AQ881" s="72">
        <f t="shared" si="716"/>
        <v>52779</v>
      </c>
    </row>
    <row r="882" s="449" customFormat="1" ht="14" customHeight="1" spans="1:43">
      <c r="A882" s="469"/>
      <c r="B882" s="470"/>
      <c r="C882" s="206" t="s">
        <v>911</v>
      </c>
      <c r="D882" s="474">
        <f t="shared" ref="D882:AQ882" si="717">SUM(D883:D887)</f>
        <v>0</v>
      </c>
      <c r="E882" s="474">
        <f t="shared" si="717"/>
        <v>0</v>
      </c>
      <c r="F882" s="474">
        <f t="shared" si="717"/>
        <v>0</v>
      </c>
      <c r="G882" s="474">
        <f t="shared" si="717"/>
        <v>0</v>
      </c>
      <c r="H882" s="474">
        <f t="shared" si="717"/>
        <v>0</v>
      </c>
      <c r="I882" s="474">
        <f t="shared" si="717"/>
        <v>0</v>
      </c>
      <c r="J882" s="474">
        <f t="shared" si="717"/>
        <v>0</v>
      </c>
      <c r="K882" s="474">
        <f t="shared" si="717"/>
        <v>0</v>
      </c>
      <c r="L882" s="474">
        <f t="shared" si="717"/>
        <v>0</v>
      </c>
      <c r="M882" s="474">
        <f t="shared" si="717"/>
        <v>0</v>
      </c>
      <c r="N882" s="474">
        <f t="shared" si="717"/>
        <v>0</v>
      </c>
      <c r="O882" s="474">
        <f t="shared" si="717"/>
        <v>0</v>
      </c>
      <c r="P882" s="474">
        <f t="shared" si="717"/>
        <v>0</v>
      </c>
      <c r="Q882" s="474">
        <f t="shared" si="717"/>
        <v>0</v>
      </c>
      <c r="R882" s="474">
        <f t="shared" si="717"/>
        <v>0</v>
      </c>
      <c r="S882" s="474">
        <f t="shared" si="717"/>
        <v>0</v>
      </c>
      <c r="T882" s="474">
        <f t="shared" si="717"/>
        <v>0</v>
      </c>
      <c r="U882" s="474">
        <f t="shared" si="717"/>
        <v>0</v>
      </c>
      <c r="V882" s="474">
        <f t="shared" si="717"/>
        <v>0</v>
      </c>
      <c r="W882" s="474">
        <f t="shared" si="717"/>
        <v>0</v>
      </c>
      <c r="X882" s="474">
        <f t="shared" si="717"/>
        <v>0</v>
      </c>
      <c r="Y882" s="474">
        <f t="shared" si="717"/>
        <v>0</v>
      </c>
      <c r="Z882" s="474">
        <f t="shared" si="717"/>
        <v>0</v>
      </c>
      <c r="AA882" s="474">
        <f t="shared" si="717"/>
        <v>0</v>
      </c>
      <c r="AB882" s="474">
        <f t="shared" si="717"/>
        <v>0</v>
      </c>
      <c r="AC882" s="474">
        <f t="shared" si="717"/>
        <v>0</v>
      </c>
      <c r="AD882" s="474">
        <f t="shared" si="717"/>
        <v>0</v>
      </c>
      <c r="AE882" s="474">
        <f t="shared" si="717"/>
        <v>0</v>
      </c>
      <c r="AF882" s="474">
        <f t="shared" si="717"/>
        <v>0</v>
      </c>
      <c r="AG882" s="474">
        <f t="shared" si="717"/>
        <v>0</v>
      </c>
      <c r="AH882" s="474">
        <f t="shared" si="717"/>
        <v>0</v>
      </c>
      <c r="AI882" s="474">
        <f t="shared" si="717"/>
        <v>0</v>
      </c>
      <c r="AJ882" s="474">
        <f t="shared" si="717"/>
        <v>0</v>
      </c>
      <c r="AK882" s="474">
        <f t="shared" si="717"/>
        <v>0</v>
      </c>
      <c r="AL882" s="474">
        <f t="shared" si="717"/>
        <v>0</v>
      </c>
      <c r="AM882" s="498">
        <f t="shared" si="717"/>
        <v>0</v>
      </c>
      <c r="AN882" s="474">
        <f t="shared" si="717"/>
        <v>3168</v>
      </c>
      <c r="AO882" s="474">
        <f t="shared" si="717"/>
        <v>1500</v>
      </c>
      <c r="AP882" s="474">
        <f t="shared" si="717"/>
        <v>0</v>
      </c>
      <c r="AQ882" s="474">
        <f t="shared" si="717"/>
        <v>4668</v>
      </c>
    </row>
    <row r="883" s="449" customFormat="1" ht="14" customHeight="1" spans="1:43">
      <c r="A883" s="469"/>
      <c r="B883" s="470"/>
      <c r="C883" s="206" t="s">
        <v>912</v>
      </c>
      <c r="D883" s="474"/>
      <c r="E883" s="475">
        <f t="shared" ref="E883:E887" si="718">R883+U883+V883+AJ883+AL883</f>
        <v>0</v>
      </c>
      <c r="F883" s="470"/>
      <c r="G883" s="470"/>
      <c r="H883" s="470"/>
      <c r="I883" s="470"/>
      <c r="J883" s="470"/>
      <c r="K883" s="470"/>
      <c r="L883" s="470"/>
      <c r="M883" s="470"/>
      <c r="N883" s="470"/>
      <c r="O883" s="470"/>
      <c r="P883" s="470"/>
      <c r="Q883" s="470"/>
      <c r="R883" s="458">
        <f t="shared" ref="R883:R887" si="719">SUM(F883:Q883)</f>
        <v>0</v>
      </c>
      <c r="S883" s="476"/>
      <c r="T883" s="476"/>
      <c r="U883" s="458">
        <f t="shared" ref="U883:U887" si="720">SUM(S883:T883)</f>
        <v>0</v>
      </c>
      <c r="V883" s="476"/>
      <c r="W883" s="476"/>
      <c r="X883" s="476"/>
      <c r="Y883" s="476"/>
      <c r="Z883" s="476"/>
      <c r="AA883" s="476"/>
      <c r="AB883" s="476"/>
      <c r="AC883" s="476"/>
      <c r="AD883" s="476"/>
      <c r="AE883" s="476"/>
      <c r="AF883" s="476"/>
      <c r="AG883" s="476"/>
      <c r="AH883" s="476"/>
      <c r="AI883" s="476"/>
      <c r="AJ883" s="458">
        <f t="shared" ref="AJ883:AJ887" si="721">SUM(W883:AI883)</f>
        <v>0</v>
      </c>
      <c r="AK883" s="476"/>
      <c r="AL883" s="476"/>
      <c r="AM883" s="499">
        <f t="shared" ref="AM883:AM887" si="722">R883+U883+V883+AJ883+AL883</f>
        <v>0</v>
      </c>
      <c r="AN883" s="470"/>
      <c r="AO883" s="470"/>
      <c r="AP883" s="470"/>
      <c r="AQ883" s="72">
        <f t="shared" ref="AQ883:AQ887" si="723">AM883+AN883+AO883+AP883</f>
        <v>0</v>
      </c>
    </row>
    <row r="884" s="449" customFormat="1" ht="14" customHeight="1" spans="1:43">
      <c r="A884" s="469"/>
      <c r="B884" s="470"/>
      <c r="C884" s="206" t="s">
        <v>913</v>
      </c>
      <c r="D884" s="474"/>
      <c r="E884" s="475">
        <f t="shared" si="718"/>
        <v>0</v>
      </c>
      <c r="F884" s="470"/>
      <c r="G884" s="470"/>
      <c r="H884" s="470"/>
      <c r="I884" s="470"/>
      <c r="J884" s="470"/>
      <c r="K884" s="470"/>
      <c r="L884" s="470"/>
      <c r="M884" s="470"/>
      <c r="N884" s="470"/>
      <c r="O884" s="470"/>
      <c r="P884" s="470"/>
      <c r="Q884" s="470"/>
      <c r="R884" s="458">
        <f t="shared" si="719"/>
        <v>0</v>
      </c>
      <c r="S884" s="476"/>
      <c r="T884" s="476"/>
      <c r="U884" s="458">
        <f t="shared" si="720"/>
        <v>0</v>
      </c>
      <c r="V884" s="476"/>
      <c r="W884" s="476"/>
      <c r="X884" s="476"/>
      <c r="Y884" s="476"/>
      <c r="Z884" s="476"/>
      <c r="AA884" s="476"/>
      <c r="AB884" s="476"/>
      <c r="AC884" s="476"/>
      <c r="AD884" s="476"/>
      <c r="AE884" s="476"/>
      <c r="AF884" s="476"/>
      <c r="AG884" s="476"/>
      <c r="AH884" s="476"/>
      <c r="AI884" s="476"/>
      <c r="AJ884" s="458">
        <f t="shared" si="721"/>
        <v>0</v>
      </c>
      <c r="AK884" s="476"/>
      <c r="AL884" s="476"/>
      <c r="AM884" s="499">
        <f t="shared" si="722"/>
        <v>0</v>
      </c>
      <c r="AN884" s="470">
        <v>3168</v>
      </c>
      <c r="AO884" s="470"/>
      <c r="AP884" s="470"/>
      <c r="AQ884" s="72">
        <f t="shared" si="723"/>
        <v>3168</v>
      </c>
    </row>
    <row r="885" s="449" customFormat="1" ht="14" customHeight="1" spans="1:43">
      <c r="A885" s="469"/>
      <c r="B885" s="470"/>
      <c r="C885" s="206" t="s">
        <v>914</v>
      </c>
      <c r="D885" s="474"/>
      <c r="E885" s="475">
        <f t="shared" si="718"/>
        <v>0</v>
      </c>
      <c r="F885" s="470"/>
      <c r="G885" s="470"/>
      <c r="H885" s="470"/>
      <c r="I885" s="470"/>
      <c r="J885" s="470"/>
      <c r="K885" s="470"/>
      <c r="L885" s="470"/>
      <c r="M885" s="470"/>
      <c r="N885" s="470"/>
      <c r="O885" s="470"/>
      <c r="P885" s="470"/>
      <c r="Q885" s="470"/>
      <c r="R885" s="458">
        <f t="shared" si="719"/>
        <v>0</v>
      </c>
      <c r="S885" s="476"/>
      <c r="T885" s="476"/>
      <c r="U885" s="458">
        <f t="shared" si="720"/>
        <v>0</v>
      </c>
      <c r="V885" s="476"/>
      <c r="W885" s="476"/>
      <c r="X885" s="476"/>
      <c r="Y885" s="476"/>
      <c r="Z885" s="476"/>
      <c r="AA885" s="476"/>
      <c r="AB885" s="476"/>
      <c r="AC885" s="476"/>
      <c r="AD885" s="476"/>
      <c r="AE885" s="476"/>
      <c r="AF885" s="476"/>
      <c r="AG885" s="476"/>
      <c r="AH885" s="476"/>
      <c r="AI885" s="476"/>
      <c r="AJ885" s="458">
        <f t="shared" si="721"/>
        <v>0</v>
      </c>
      <c r="AK885" s="476"/>
      <c r="AL885" s="476"/>
      <c r="AM885" s="499">
        <f t="shared" si="722"/>
        <v>0</v>
      </c>
      <c r="AN885" s="470"/>
      <c r="AO885" s="470">
        <v>1500</v>
      </c>
      <c r="AP885" s="470"/>
      <c r="AQ885" s="72">
        <f t="shared" si="723"/>
        <v>1500</v>
      </c>
    </row>
    <row r="886" s="449" customFormat="1" ht="14" customHeight="1" spans="1:43">
      <c r="A886" s="469"/>
      <c r="B886" s="470"/>
      <c r="C886" s="206" t="s">
        <v>915</v>
      </c>
      <c r="D886" s="474"/>
      <c r="E886" s="475">
        <f t="shared" si="718"/>
        <v>0</v>
      </c>
      <c r="F886" s="470"/>
      <c r="G886" s="470"/>
      <c r="H886" s="470"/>
      <c r="I886" s="470"/>
      <c r="J886" s="470"/>
      <c r="K886" s="470"/>
      <c r="L886" s="470"/>
      <c r="M886" s="470"/>
      <c r="N886" s="470"/>
      <c r="O886" s="470"/>
      <c r="P886" s="470"/>
      <c r="Q886" s="470"/>
      <c r="R886" s="458">
        <f t="shared" si="719"/>
        <v>0</v>
      </c>
      <c r="S886" s="476"/>
      <c r="T886" s="476"/>
      <c r="U886" s="458">
        <f t="shared" si="720"/>
        <v>0</v>
      </c>
      <c r="V886" s="476"/>
      <c r="W886" s="476"/>
      <c r="X886" s="476"/>
      <c r="Y886" s="476"/>
      <c r="Z886" s="476"/>
      <c r="AA886" s="476"/>
      <c r="AB886" s="476"/>
      <c r="AC886" s="476"/>
      <c r="AD886" s="476"/>
      <c r="AE886" s="476"/>
      <c r="AF886" s="476"/>
      <c r="AG886" s="476"/>
      <c r="AH886" s="476"/>
      <c r="AI886" s="476"/>
      <c r="AJ886" s="458">
        <f t="shared" si="721"/>
        <v>0</v>
      </c>
      <c r="AK886" s="476"/>
      <c r="AL886" s="476"/>
      <c r="AM886" s="499">
        <f t="shared" si="722"/>
        <v>0</v>
      </c>
      <c r="AN886" s="470"/>
      <c r="AO886" s="470"/>
      <c r="AP886" s="470"/>
      <c r="AQ886" s="72">
        <f t="shared" si="723"/>
        <v>0</v>
      </c>
    </row>
    <row r="887" s="449" customFormat="1" ht="14" customHeight="1" spans="1:43">
      <c r="A887" s="469"/>
      <c r="B887" s="470"/>
      <c r="C887" s="206" t="s">
        <v>916</v>
      </c>
      <c r="D887" s="474"/>
      <c r="E887" s="475">
        <f t="shared" si="718"/>
        <v>0</v>
      </c>
      <c r="F887" s="470"/>
      <c r="G887" s="470"/>
      <c r="H887" s="470"/>
      <c r="I887" s="470"/>
      <c r="J887" s="470"/>
      <c r="K887" s="470"/>
      <c r="L887" s="470"/>
      <c r="M887" s="470"/>
      <c r="N887" s="470"/>
      <c r="O887" s="470"/>
      <c r="P887" s="470"/>
      <c r="Q887" s="470"/>
      <c r="R887" s="458">
        <f t="shared" si="719"/>
        <v>0</v>
      </c>
      <c r="S887" s="476"/>
      <c r="T887" s="476"/>
      <c r="U887" s="458">
        <f t="shared" si="720"/>
        <v>0</v>
      </c>
      <c r="V887" s="476"/>
      <c r="W887" s="476"/>
      <c r="X887" s="476"/>
      <c r="Y887" s="476"/>
      <c r="Z887" s="476"/>
      <c r="AA887" s="476"/>
      <c r="AB887" s="476"/>
      <c r="AC887" s="476"/>
      <c r="AD887" s="476"/>
      <c r="AE887" s="476"/>
      <c r="AF887" s="476"/>
      <c r="AG887" s="476"/>
      <c r="AH887" s="476"/>
      <c r="AI887" s="476"/>
      <c r="AJ887" s="458">
        <f t="shared" si="721"/>
        <v>0</v>
      </c>
      <c r="AK887" s="476"/>
      <c r="AL887" s="476"/>
      <c r="AM887" s="499">
        <f t="shared" si="722"/>
        <v>0</v>
      </c>
      <c r="AN887" s="470"/>
      <c r="AO887" s="470"/>
      <c r="AP887" s="470"/>
      <c r="AQ887" s="72">
        <f t="shared" si="723"/>
        <v>0</v>
      </c>
    </row>
    <row r="888" s="449" customFormat="1" ht="14" customHeight="1" spans="1:43">
      <c r="A888" s="469"/>
      <c r="B888" s="470"/>
      <c r="C888" s="206" t="s">
        <v>917</v>
      </c>
      <c r="D888" s="474">
        <f t="shared" ref="D888:AQ888" si="724">SUM(D889:D894)</f>
        <v>0</v>
      </c>
      <c r="E888" s="474">
        <f t="shared" si="724"/>
        <v>4650.94</v>
      </c>
      <c r="F888" s="474">
        <f t="shared" si="724"/>
        <v>0</v>
      </c>
      <c r="G888" s="474">
        <f t="shared" si="724"/>
        <v>0</v>
      </c>
      <c r="H888" s="474">
        <f t="shared" si="724"/>
        <v>0</v>
      </c>
      <c r="I888" s="474">
        <f t="shared" si="724"/>
        <v>0</v>
      </c>
      <c r="J888" s="474">
        <f t="shared" si="724"/>
        <v>0</v>
      </c>
      <c r="K888" s="474">
        <f t="shared" si="724"/>
        <v>0</v>
      </c>
      <c r="L888" s="474">
        <f t="shared" si="724"/>
        <v>0</v>
      </c>
      <c r="M888" s="474">
        <f t="shared" si="724"/>
        <v>0</v>
      </c>
      <c r="N888" s="474">
        <f t="shared" si="724"/>
        <v>0</v>
      </c>
      <c r="O888" s="474">
        <f t="shared" si="724"/>
        <v>0</v>
      </c>
      <c r="P888" s="474">
        <f t="shared" si="724"/>
        <v>0</v>
      </c>
      <c r="Q888" s="474">
        <f t="shared" si="724"/>
        <v>0</v>
      </c>
      <c r="R888" s="474">
        <f t="shared" si="724"/>
        <v>0</v>
      </c>
      <c r="S888" s="474">
        <f t="shared" si="724"/>
        <v>0</v>
      </c>
      <c r="T888" s="474">
        <f t="shared" si="724"/>
        <v>0</v>
      </c>
      <c r="U888" s="474">
        <f t="shared" si="724"/>
        <v>0</v>
      </c>
      <c r="V888" s="474">
        <f t="shared" si="724"/>
        <v>0</v>
      </c>
      <c r="W888" s="474">
        <f t="shared" si="724"/>
        <v>0</v>
      </c>
      <c r="X888" s="474">
        <f t="shared" si="724"/>
        <v>0</v>
      </c>
      <c r="Y888" s="474">
        <f t="shared" si="724"/>
        <v>1026.4</v>
      </c>
      <c r="Z888" s="474">
        <f t="shared" si="724"/>
        <v>0</v>
      </c>
      <c r="AA888" s="474">
        <f t="shared" si="724"/>
        <v>0</v>
      </c>
      <c r="AB888" s="474">
        <f t="shared" si="724"/>
        <v>0</v>
      </c>
      <c r="AC888" s="474">
        <f t="shared" si="724"/>
        <v>0</v>
      </c>
      <c r="AD888" s="474">
        <f t="shared" si="724"/>
        <v>0</v>
      </c>
      <c r="AE888" s="474">
        <f t="shared" si="724"/>
        <v>2199.54</v>
      </c>
      <c r="AF888" s="474">
        <f t="shared" si="724"/>
        <v>0</v>
      </c>
      <c r="AG888" s="474">
        <f t="shared" si="724"/>
        <v>0</v>
      </c>
      <c r="AH888" s="474">
        <f t="shared" si="724"/>
        <v>0</v>
      </c>
      <c r="AI888" s="474">
        <f t="shared" si="724"/>
        <v>1425</v>
      </c>
      <c r="AJ888" s="474">
        <f t="shared" si="724"/>
        <v>4650.94</v>
      </c>
      <c r="AK888" s="474">
        <f t="shared" si="724"/>
        <v>0</v>
      </c>
      <c r="AL888" s="474">
        <f t="shared" si="724"/>
        <v>0</v>
      </c>
      <c r="AM888" s="498">
        <f t="shared" si="724"/>
        <v>4650.94</v>
      </c>
      <c r="AN888" s="474">
        <f t="shared" si="724"/>
        <v>792</v>
      </c>
      <c r="AO888" s="474">
        <f t="shared" si="724"/>
        <v>1035</v>
      </c>
      <c r="AP888" s="474">
        <f t="shared" si="724"/>
        <v>0</v>
      </c>
      <c r="AQ888" s="474">
        <f t="shared" si="724"/>
        <v>6477.94</v>
      </c>
    </row>
    <row r="889" s="449" customFormat="1" ht="14" customHeight="1" spans="1:43">
      <c r="A889" s="469"/>
      <c r="B889" s="470"/>
      <c r="C889" s="206" t="s">
        <v>918</v>
      </c>
      <c r="D889" s="474"/>
      <c r="E889" s="475">
        <f t="shared" ref="E889:E894" si="725">R889+U889+V889+AJ889+AL889</f>
        <v>0</v>
      </c>
      <c r="F889" s="470"/>
      <c r="G889" s="470"/>
      <c r="H889" s="470"/>
      <c r="I889" s="470"/>
      <c r="J889" s="470"/>
      <c r="K889" s="470"/>
      <c r="L889" s="470"/>
      <c r="M889" s="470"/>
      <c r="N889" s="470"/>
      <c r="O889" s="470"/>
      <c r="P889" s="470"/>
      <c r="Q889" s="470"/>
      <c r="R889" s="458">
        <f t="shared" ref="R889:R894" si="726">SUM(F889:Q889)</f>
        <v>0</v>
      </c>
      <c r="S889" s="476"/>
      <c r="T889" s="476"/>
      <c r="U889" s="458">
        <f t="shared" ref="U889:U894" si="727">SUM(S889:T889)</f>
        <v>0</v>
      </c>
      <c r="V889" s="476"/>
      <c r="W889" s="476"/>
      <c r="X889" s="476"/>
      <c r="Y889" s="476"/>
      <c r="Z889" s="476"/>
      <c r="AA889" s="476"/>
      <c r="AB889" s="476"/>
      <c r="AC889" s="476"/>
      <c r="AD889" s="476"/>
      <c r="AE889" s="476"/>
      <c r="AF889" s="476"/>
      <c r="AG889" s="476"/>
      <c r="AH889" s="476"/>
      <c r="AI889" s="476"/>
      <c r="AJ889" s="458">
        <f t="shared" ref="AJ889:AJ894" si="728">SUM(W889:AI889)</f>
        <v>0</v>
      </c>
      <c r="AK889" s="476"/>
      <c r="AL889" s="476"/>
      <c r="AM889" s="499">
        <f t="shared" ref="AM889:AM894" si="729">R889+U889+V889+AJ889+AL889</f>
        <v>0</v>
      </c>
      <c r="AN889" s="470"/>
      <c r="AO889" s="470">
        <v>735</v>
      </c>
      <c r="AP889" s="470"/>
      <c r="AQ889" s="72">
        <f t="shared" ref="AQ889:AQ894" si="730">AM889+AN889+AO889+AP889</f>
        <v>735</v>
      </c>
    </row>
    <row r="890" s="449" customFormat="1" ht="14" customHeight="1" spans="1:43">
      <c r="A890" s="469"/>
      <c r="B890" s="470"/>
      <c r="C890" s="206" t="s">
        <v>919</v>
      </c>
      <c r="D890" s="474"/>
      <c r="E890" s="475">
        <f t="shared" si="725"/>
        <v>0</v>
      </c>
      <c r="F890" s="470"/>
      <c r="G890" s="470"/>
      <c r="H890" s="470"/>
      <c r="I890" s="470"/>
      <c r="J890" s="470"/>
      <c r="K890" s="470"/>
      <c r="L890" s="470"/>
      <c r="M890" s="470"/>
      <c r="N890" s="470"/>
      <c r="O890" s="470"/>
      <c r="P890" s="470"/>
      <c r="Q890" s="470"/>
      <c r="R890" s="458">
        <f t="shared" si="726"/>
        <v>0</v>
      </c>
      <c r="S890" s="476"/>
      <c r="T890" s="476"/>
      <c r="U890" s="458">
        <f t="shared" si="727"/>
        <v>0</v>
      </c>
      <c r="V890" s="476"/>
      <c r="W890" s="476"/>
      <c r="X890" s="476"/>
      <c r="Y890" s="476"/>
      <c r="Z890" s="476"/>
      <c r="AA890" s="476"/>
      <c r="AB890" s="476"/>
      <c r="AC890" s="476"/>
      <c r="AD890" s="476"/>
      <c r="AE890" s="476"/>
      <c r="AF890" s="476"/>
      <c r="AG890" s="476"/>
      <c r="AH890" s="476"/>
      <c r="AI890" s="476"/>
      <c r="AJ890" s="458">
        <f t="shared" si="728"/>
        <v>0</v>
      </c>
      <c r="AK890" s="476"/>
      <c r="AL890" s="476"/>
      <c r="AM890" s="499">
        <f t="shared" si="729"/>
        <v>0</v>
      </c>
      <c r="AN890" s="470"/>
      <c r="AO890" s="470"/>
      <c r="AP890" s="470"/>
      <c r="AQ890" s="72">
        <f t="shared" si="730"/>
        <v>0</v>
      </c>
    </row>
    <row r="891" s="449" customFormat="1" ht="14" customHeight="1" spans="1:43">
      <c r="A891" s="469"/>
      <c r="B891" s="470"/>
      <c r="C891" s="206" t="s">
        <v>920</v>
      </c>
      <c r="D891" s="474"/>
      <c r="E891" s="475">
        <f t="shared" si="725"/>
        <v>4650.94</v>
      </c>
      <c r="F891" s="470"/>
      <c r="G891" s="470"/>
      <c r="H891" s="470"/>
      <c r="I891" s="470"/>
      <c r="J891" s="470"/>
      <c r="K891" s="470"/>
      <c r="L891" s="470"/>
      <c r="M891" s="470"/>
      <c r="N891" s="470"/>
      <c r="O891" s="470"/>
      <c r="P891" s="470"/>
      <c r="Q891" s="470"/>
      <c r="R891" s="458">
        <f t="shared" si="726"/>
        <v>0</v>
      </c>
      <c r="S891" s="476"/>
      <c r="T891" s="476"/>
      <c r="U891" s="458">
        <f t="shared" si="727"/>
        <v>0</v>
      </c>
      <c r="V891" s="476"/>
      <c r="W891" s="476"/>
      <c r="X891" s="476"/>
      <c r="Y891" s="476">
        <v>1026.4</v>
      </c>
      <c r="Z891" s="476"/>
      <c r="AA891" s="476"/>
      <c r="AB891" s="476"/>
      <c r="AC891" s="476"/>
      <c r="AD891" s="476"/>
      <c r="AE891" s="476">
        <v>2199.54</v>
      </c>
      <c r="AF891" s="476"/>
      <c r="AG891" s="476"/>
      <c r="AH891" s="476"/>
      <c r="AI891" s="476">
        <v>1425</v>
      </c>
      <c r="AJ891" s="458">
        <f t="shared" si="728"/>
        <v>4650.94</v>
      </c>
      <c r="AK891" s="476"/>
      <c r="AL891" s="476"/>
      <c r="AM891" s="499">
        <f t="shared" si="729"/>
        <v>4650.94</v>
      </c>
      <c r="AN891" s="470"/>
      <c r="AO891" s="470"/>
      <c r="AP891" s="470"/>
      <c r="AQ891" s="72">
        <f t="shared" si="730"/>
        <v>4650.94</v>
      </c>
    </row>
    <row r="892" s="449" customFormat="1" ht="14" customHeight="1" spans="1:43">
      <c r="A892" s="469"/>
      <c r="B892" s="470"/>
      <c r="C892" s="206" t="s">
        <v>921</v>
      </c>
      <c r="D892" s="474"/>
      <c r="E892" s="475">
        <f t="shared" si="725"/>
        <v>0</v>
      </c>
      <c r="F892" s="470"/>
      <c r="G892" s="470"/>
      <c r="H892" s="470"/>
      <c r="I892" s="470"/>
      <c r="J892" s="470"/>
      <c r="K892" s="470"/>
      <c r="L892" s="470"/>
      <c r="M892" s="470"/>
      <c r="N892" s="470"/>
      <c r="O892" s="470"/>
      <c r="P892" s="470"/>
      <c r="Q892" s="470"/>
      <c r="R892" s="458">
        <f t="shared" si="726"/>
        <v>0</v>
      </c>
      <c r="S892" s="476"/>
      <c r="T892" s="476"/>
      <c r="U892" s="458">
        <f t="shared" si="727"/>
        <v>0</v>
      </c>
      <c r="V892" s="476"/>
      <c r="W892" s="476"/>
      <c r="X892" s="476"/>
      <c r="Y892" s="476"/>
      <c r="Z892" s="476"/>
      <c r="AA892" s="476"/>
      <c r="AB892" s="476"/>
      <c r="AC892" s="476"/>
      <c r="AD892" s="476"/>
      <c r="AE892" s="476"/>
      <c r="AF892" s="476"/>
      <c r="AG892" s="476"/>
      <c r="AH892" s="476"/>
      <c r="AI892" s="476"/>
      <c r="AJ892" s="458">
        <f t="shared" si="728"/>
        <v>0</v>
      </c>
      <c r="AK892" s="476"/>
      <c r="AL892" s="476"/>
      <c r="AM892" s="499">
        <f t="shared" si="729"/>
        <v>0</v>
      </c>
      <c r="AN892" s="470">
        <v>50</v>
      </c>
      <c r="AO892" s="470"/>
      <c r="AP892" s="470"/>
      <c r="AQ892" s="72">
        <f t="shared" si="730"/>
        <v>50</v>
      </c>
    </row>
    <row r="893" s="449" customFormat="1" ht="14" customHeight="1" spans="1:43">
      <c r="A893" s="469"/>
      <c r="B893" s="470"/>
      <c r="C893" s="206" t="s">
        <v>922</v>
      </c>
      <c r="D893" s="474"/>
      <c r="E893" s="475">
        <f t="shared" si="725"/>
        <v>0</v>
      </c>
      <c r="F893" s="470"/>
      <c r="G893" s="470"/>
      <c r="H893" s="470"/>
      <c r="I893" s="470"/>
      <c r="J893" s="470"/>
      <c r="K893" s="470"/>
      <c r="L893" s="470"/>
      <c r="M893" s="470"/>
      <c r="N893" s="470"/>
      <c r="O893" s="470"/>
      <c r="P893" s="470"/>
      <c r="Q893" s="470"/>
      <c r="R893" s="458">
        <f t="shared" si="726"/>
        <v>0</v>
      </c>
      <c r="S893" s="476"/>
      <c r="T893" s="476"/>
      <c r="U893" s="458">
        <f t="shared" si="727"/>
        <v>0</v>
      </c>
      <c r="V893" s="476"/>
      <c r="W893" s="476"/>
      <c r="X893" s="476"/>
      <c r="Y893" s="476"/>
      <c r="Z893" s="476"/>
      <c r="AA893" s="476"/>
      <c r="AB893" s="476"/>
      <c r="AC893" s="476"/>
      <c r="AD893" s="476"/>
      <c r="AE893" s="476"/>
      <c r="AF893" s="476"/>
      <c r="AG893" s="476"/>
      <c r="AH893" s="476"/>
      <c r="AI893" s="476"/>
      <c r="AJ893" s="458">
        <f t="shared" si="728"/>
        <v>0</v>
      </c>
      <c r="AK893" s="476"/>
      <c r="AL893" s="476"/>
      <c r="AM893" s="499">
        <f t="shared" si="729"/>
        <v>0</v>
      </c>
      <c r="AN893" s="470"/>
      <c r="AO893" s="470"/>
      <c r="AP893" s="470"/>
      <c r="AQ893" s="72">
        <f t="shared" si="730"/>
        <v>0</v>
      </c>
    </row>
    <row r="894" s="449" customFormat="1" ht="14" customHeight="1" spans="1:43">
      <c r="A894" s="469"/>
      <c r="B894" s="470"/>
      <c r="C894" s="206" t="s">
        <v>923</v>
      </c>
      <c r="D894" s="474"/>
      <c r="E894" s="475">
        <f t="shared" si="725"/>
        <v>0</v>
      </c>
      <c r="F894" s="470"/>
      <c r="G894" s="470"/>
      <c r="H894" s="470"/>
      <c r="I894" s="470"/>
      <c r="J894" s="470"/>
      <c r="K894" s="470"/>
      <c r="L894" s="470"/>
      <c r="M894" s="470"/>
      <c r="N894" s="470"/>
      <c r="O894" s="470"/>
      <c r="P894" s="470"/>
      <c r="Q894" s="470"/>
      <c r="R894" s="458">
        <f t="shared" si="726"/>
        <v>0</v>
      </c>
      <c r="S894" s="476"/>
      <c r="T894" s="476"/>
      <c r="U894" s="458">
        <f t="shared" si="727"/>
        <v>0</v>
      </c>
      <c r="V894" s="476"/>
      <c r="W894" s="476"/>
      <c r="X894" s="476"/>
      <c r="Y894" s="476"/>
      <c r="Z894" s="476"/>
      <c r="AA894" s="476"/>
      <c r="AB894" s="476"/>
      <c r="AC894" s="476"/>
      <c r="AD894" s="476"/>
      <c r="AE894" s="476"/>
      <c r="AF894" s="476"/>
      <c r="AG894" s="476"/>
      <c r="AH894" s="476"/>
      <c r="AI894" s="476"/>
      <c r="AJ894" s="458">
        <f t="shared" si="728"/>
        <v>0</v>
      </c>
      <c r="AK894" s="476"/>
      <c r="AL894" s="476"/>
      <c r="AM894" s="499">
        <f t="shared" si="729"/>
        <v>0</v>
      </c>
      <c r="AN894" s="470">
        <v>742</v>
      </c>
      <c r="AO894" s="470">
        <v>300</v>
      </c>
      <c r="AP894" s="470"/>
      <c r="AQ894" s="72">
        <f t="shared" si="730"/>
        <v>1042</v>
      </c>
    </row>
    <row r="895" s="449" customFormat="1" ht="14" customHeight="1" spans="1:43">
      <c r="A895" s="469"/>
      <c r="B895" s="470"/>
      <c r="C895" s="206" t="s">
        <v>924</v>
      </c>
      <c r="D895" s="474">
        <f t="shared" ref="D895:AQ895" si="731">SUM(D896:D901)</f>
        <v>0</v>
      </c>
      <c r="E895" s="474">
        <f t="shared" si="731"/>
        <v>253.7</v>
      </c>
      <c r="F895" s="474">
        <f t="shared" si="731"/>
        <v>0</v>
      </c>
      <c r="G895" s="474">
        <f t="shared" si="731"/>
        <v>0</v>
      </c>
      <c r="H895" s="474">
        <f t="shared" si="731"/>
        <v>0</v>
      </c>
      <c r="I895" s="474">
        <f t="shared" si="731"/>
        <v>0</v>
      </c>
      <c r="J895" s="474">
        <f t="shared" si="731"/>
        <v>0</v>
      </c>
      <c r="K895" s="474">
        <f t="shared" si="731"/>
        <v>0</v>
      </c>
      <c r="L895" s="474">
        <f t="shared" si="731"/>
        <v>0</v>
      </c>
      <c r="M895" s="474">
        <f t="shared" si="731"/>
        <v>0</v>
      </c>
      <c r="N895" s="474">
        <f t="shared" si="731"/>
        <v>0</v>
      </c>
      <c r="O895" s="474">
        <f t="shared" si="731"/>
        <v>0</v>
      </c>
      <c r="P895" s="474">
        <f t="shared" si="731"/>
        <v>0</v>
      </c>
      <c r="Q895" s="474">
        <f t="shared" si="731"/>
        <v>0</v>
      </c>
      <c r="R895" s="474">
        <f t="shared" si="731"/>
        <v>0</v>
      </c>
      <c r="S895" s="474">
        <f t="shared" si="731"/>
        <v>0</v>
      </c>
      <c r="T895" s="474">
        <f t="shared" si="731"/>
        <v>0</v>
      </c>
      <c r="U895" s="474">
        <f t="shared" si="731"/>
        <v>0</v>
      </c>
      <c r="V895" s="474">
        <f t="shared" si="731"/>
        <v>0</v>
      </c>
      <c r="W895" s="474">
        <f t="shared" si="731"/>
        <v>0</v>
      </c>
      <c r="X895" s="474">
        <f t="shared" si="731"/>
        <v>0</v>
      </c>
      <c r="Y895" s="474">
        <f t="shared" si="731"/>
        <v>0</v>
      </c>
      <c r="Z895" s="474">
        <f t="shared" si="731"/>
        <v>0</v>
      </c>
      <c r="AA895" s="474">
        <f t="shared" si="731"/>
        <v>0</v>
      </c>
      <c r="AB895" s="474">
        <f t="shared" si="731"/>
        <v>0</v>
      </c>
      <c r="AC895" s="474">
        <f t="shared" si="731"/>
        <v>0</v>
      </c>
      <c r="AD895" s="474">
        <f t="shared" si="731"/>
        <v>0</v>
      </c>
      <c r="AE895" s="474">
        <f t="shared" si="731"/>
        <v>253.7</v>
      </c>
      <c r="AF895" s="474">
        <f t="shared" si="731"/>
        <v>0</v>
      </c>
      <c r="AG895" s="474">
        <f t="shared" si="731"/>
        <v>0</v>
      </c>
      <c r="AH895" s="474">
        <f t="shared" si="731"/>
        <v>0</v>
      </c>
      <c r="AI895" s="474">
        <f t="shared" si="731"/>
        <v>0</v>
      </c>
      <c r="AJ895" s="474">
        <f t="shared" si="731"/>
        <v>253.7</v>
      </c>
      <c r="AK895" s="474">
        <f t="shared" si="731"/>
        <v>0</v>
      </c>
      <c r="AL895" s="474">
        <f t="shared" si="731"/>
        <v>0</v>
      </c>
      <c r="AM895" s="498">
        <f t="shared" si="731"/>
        <v>253.7</v>
      </c>
      <c r="AN895" s="474">
        <f t="shared" si="731"/>
        <v>777</v>
      </c>
      <c r="AO895" s="474">
        <f t="shared" si="731"/>
        <v>185</v>
      </c>
      <c r="AP895" s="474">
        <f t="shared" si="731"/>
        <v>4</v>
      </c>
      <c r="AQ895" s="474">
        <f t="shared" si="731"/>
        <v>1219.7</v>
      </c>
    </row>
    <row r="896" s="449" customFormat="1" ht="14" customHeight="1" spans="1:43">
      <c r="A896" s="469"/>
      <c r="B896" s="470"/>
      <c r="C896" s="206" t="s">
        <v>925</v>
      </c>
      <c r="D896" s="474"/>
      <c r="E896" s="475">
        <f t="shared" ref="E896:E901" si="732">R896+U896+V896+AJ896+AL896</f>
        <v>0</v>
      </c>
      <c r="F896" s="470"/>
      <c r="G896" s="470"/>
      <c r="H896" s="470"/>
      <c r="I896" s="470"/>
      <c r="J896" s="470"/>
      <c r="K896" s="470"/>
      <c r="L896" s="470"/>
      <c r="M896" s="470"/>
      <c r="N896" s="470"/>
      <c r="O896" s="470"/>
      <c r="P896" s="470"/>
      <c r="Q896" s="470"/>
      <c r="R896" s="458">
        <f t="shared" ref="R896:R901" si="733">SUM(F896:Q896)</f>
        <v>0</v>
      </c>
      <c r="S896" s="476"/>
      <c r="T896" s="476"/>
      <c r="U896" s="458">
        <f t="shared" ref="U896:U901" si="734">SUM(S896:T896)</f>
        <v>0</v>
      </c>
      <c r="V896" s="476"/>
      <c r="W896" s="476"/>
      <c r="X896" s="476"/>
      <c r="Y896" s="476"/>
      <c r="Z896" s="476"/>
      <c r="AA896" s="476"/>
      <c r="AB896" s="476"/>
      <c r="AC896" s="476"/>
      <c r="AD896" s="476"/>
      <c r="AE896" s="476"/>
      <c r="AF896" s="476"/>
      <c r="AG896" s="476"/>
      <c r="AH896" s="476"/>
      <c r="AI896" s="476"/>
      <c r="AJ896" s="458">
        <f t="shared" ref="AJ896:AJ901" si="735">SUM(W896:AI896)</f>
        <v>0</v>
      </c>
      <c r="AK896" s="476"/>
      <c r="AL896" s="476"/>
      <c r="AM896" s="499">
        <f t="shared" ref="AM896:AM901" si="736">R896+U896+V896+AJ896+AL896</f>
        <v>0</v>
      </c>
      <c r="AN896" s="470"/>
      <c r="AO896" s="470"/>
      <c r="AP896" s="470"/>
      <c r="AQ896" s="72">
        <f t="shared" ref="AQ896:AQ901" si="737">AM896+AN896+AO896+AP896</f>
        <v>0</v>
      </c>
    </row>
    <row r="897" s="449" customFormat="1" ht="14" customHeight="1" spans="1:43">
      <c r="A897" s="469"/>
      <c r="B897" s="470"/>
      <c r="C897" s="206" t="s">
        <v>926</v>
      </c>
      <c r="D897" s="474"/>
      <c r="E897" s="475">
        <f t="shared" si="732"/>
        <v>0</v>
      </c>
      <c r="F897" s="470"/>
      <c r="G897" s="470"/>
      <c r="H897" s="470"/>
      <c r="I897" s="470"/>
      <c r="J897" s="470"/>
      <c r="K897" s="470"/>
      <c r="L897" s="470"/>
      <c r="M897" s="470"/>
      <c r="N897" s="470"/>
      <c r="O897" s="470"/>
      <c r="P897" s="470"/>
      <c r="Q897" s="470"/>
      <c r="R897" s="458">
        <f t="shared" si="733"/>
        <v>0</v>
      </c>
      <c r="S897" s="476"/>
      <c r="T897" s="476"/>
      <c r="U897" s="458">
        <f t="shared" si="734"/>
        <v>0</v>
      </c>
      <c r="V897" s="476"/>
      <c r="W897" s="476"/>
      <c r="X897" s="476"/>
      <c r="Y897" s="476"/>
      <c r="Z897" s="476"/>
      <c r="AA897" s="476"/>
      <c r="AB897" s="476"/>
      <c r="AC897" s="476"/>
      <c r="AD897" s="476"/>
      <c r="AE897" s="476"/>
      <c r="AF897" s="476"/>
      <c r="AG897" s="476"/>
      <c r="AH897" s="476"/>
      <c r="AI897" s="476"/>
      <c r="AJ897" s="458">
        <f t="shared" si="735"/>
        <v>0</v>
      </c>
      <c r="AK897" s="476"/>
      <c r="AL897" s="476"/>
      <c r="AM897" s="499">
        <f t="shared" si="736"/>
        <v>0</v>
      </c>
      <c r="AN897" s="470"/>
      <c r="AO897" s="470"/>
      <c r="AP897" s="470"/>
      <c r="AQ897" s="72">
        <f t="shared" si="737"/>
        <v>0</v>
      </c>
    </row>
    <row r="898" s="449" customFormat="1" ht="14" customHeight="1" spans="1:43">
      <c r="A898" s="469"/>
      <c r="B898" s="470"/>
      <c r="C898" s="206" t="s">
        <v>927</v>
      </c>
      <c r="D898" s="474"/>
      <c r="E898" s="475">
        <f t="shared" si="732"/>
        <v>253.7</v>
      </c>
      <c r="F898" s="470"/>
      <c r="G898" s="470"/>
      <c r="H898" s="470"/>
      <c r="I898" s="470"/>
      <c r="J898" s="470"/>
      <c r="K898" s="470"/>
      <c r="L898" s="470"/>
      <c r="M898" s="470"/>
      <c r="N898" s="470"/>
      <c r="O898" s="470"/>
      <c r="P898" s="470"/>
      <c r="Q898" s="470"/>
      <c r="R898" s="458">
        <f t="shared" si="733"/>
        <v>0</v>
      </c>
      <c r="S898" s="476"/>
      <c r="T898" s="476"/>
      <c r="U898" s="458">
        <f t="shared" si="734"/>
        <v>0</v>
      </c>
      <c r="V898" s="476"/>
      <c r="W898" s="476"/>
      <c r="X898" s="476"/>
      <c r="Y898" s="476"/>
      <c r="Z898" s="476"/>
      <c r="AA898" s="476"/>
      <c r="AB898" s="476"/>
      <c r="AC898" s="476"/>
      <c r="AD898" s="476"/>
      <c r="AE898" s="476">
        <v>253.7</v>
      </c>
      <c r="AF898" s="476"/>
      <c r="AG898" s="476"/>
      <c r="AH898" s="476"/>
      <c r="AI898" s="476"/>
      <c r="AJ898" s="458">
        <f t="shared" si="735"/>
        <v>253.7</v>
      </c>
      <c r="AK898" s="476"/>
      <c r="AL898" s="476"/>
      <c r="AM898" s="499">
        <f t="shared" si="736"/>
        <v>253.7</v>
      </c>
      <c r="AN898" s="470">
        <v>777</v>
      </c>
      <c r="AO898" s="470"/>
      <c r="AP898" s="470">
        <v>4</v>
      </c>
      <c r="AQ898" s="72">
        <f t="shared" si="737"/>
        <v>1034.7</v>
      </c>
    </row>
    <row r="899" s="449" customFormat="1" ht="14" customHeight="1" spans="1:43">
      <c r="A899" s="469"/>
      <c r="B899" s="470"/>
      <c r="C899" s="206" t="s">
        <v>928</v>
      </c>
      <c r="D899" s="474"/>
      <c r="E899" s="475">
        <f t="shared" si="732"/>
        <v>0</v>
      </c>
      <c r="F899" s="470"/>
      <c r="G899" s="470"/>
      <c r="H899" s="470"/>
      <c r="I899" s="470"/>
      <c r="J899" s="470"/>
      <c r="K899" s="470"/>
      <c r="L899" s="470"/>
      <c r="M899" s="470"/>
      <c r="N899" s="470"/>
      <c r="O899" s="470"/>
      <c r="P899" s="470"/>
      <c r="Q899" s="470"/>
      <c r="R899" s="458">
        <f t="shared" si="733"/>
        <v>0</v>
      </c>
      <c r="S899" s="476"/>
      <c r="T899" s="476"/>
      <c r="U899" s="458">
        <f t="shared" si="734"/>
        <v>0</v>
      </c>
      <c r="V899" s="476"/>
      <c r="W899" s="476"/>
      <c r="X899" s="476"/>
      <c r="Y899" s="476"/>
      <c r="Z899" s="476"/>
      <c r="AA899" s="476"/>
      <c r="AB899" s="476"/>
      <c r="AC899" s="476"/>
      <c r="AD899" s="476"/>
      <c r="AE899" s="476"/>
      <c r="AF899" s="476"/>
      <c r="AG899" s="476"/>
      <c r="AH899" s="476"/>
      <c r="AI899" s="476"/>
      <c r="AJ899" s="458">
        <f t="shared" si="735"/>
        <v>0</v>
      </c>
      <c r="AK899" s="476"/>
      <c r="AL899" s="476"/>
      <c r="AM899" s="499">
        <f t="shared" si="736"/>
        <v>0</v>
      </c>
      <c r="AN899" s="470"/>
      <c r="AO899" s="470">
        <v>185</v>
      </c>
      <c r="AP899" s="470"/>
      <c r="AQ899" s="72">
        <f t="shared" si="737"/>
        <v>185</v>
      </c>
    </row>
    <row r="900" s="449" customFormat="1" ht="14" customHeight="1" spans="1:43">
      <c r="A900" s="469"/>
      <c r="B900" s="470"/>
      <c r="C900" s="206" t="s">
        <v>929</v>
      </c>
      <c r="D900" s="474"/>
      <c r="E900" s="475">
        <f t="shared" si="732"/>
        <v>0</v>
      </c>
      <c r="F900" s="470"/>
      <c r="G900" s="470"/>
      <c r="H900" s="470"/>
      <c r="I900" s="470"/>
      <c r="J900" s="470"/>
      <c r="K900" s="470"/>
      <c r="L900" s="470"/>
      <c r="M900" s="470"/>
      <c r="N900" s="470"/>
      <c r="O900" s="470"/>
      <c r="P900" s="470"/>
      <c r="Q900" s="470"/>
      <c r="R900" s="458">
        <f t="shared" si="733"/>
        <v>0</v>
      </c>
      <c r="S900" s="476"/>
      <c r="T900" s="476"/>
      <c r="U900" s="458">
        <f t="shared" si="734"/>
        <v>0</v>
      </c>
      <c r="V900" s="476"/>
      <c r="W900" s="476"/>
      <c r="X900" s="476"/>
      <c r="Y900" s="476"/>
      <c r="Z900" s="476"/>
      <c r="AA900" s="476"/>
      <c r="AB900" s="476"/>
      <c r="AC900" s="476"/>
      <c r="AD900" s="476"/>
      <c r="AE900" s="476"/>
      <c r="AF900" s="476"/>
      <c r="AG900" s="476"/>
      <c r="AH900" s="476"/>
      <c r="AI900" s="476"/>
      <c r="AJ900" s="458">
        <f t="shared" si="735"/>
        <v>0</v>
      </c>
      <c r="AK900" s="476"/>
      <c r="AL900" s="476"/>
      <c r="AM900" s="499">
        <f t="shared" si="736"/>
        <v>0</v>
      </c>
      <c r="AN900" s="470"/>
      <c r="AO900" s="470"/>
      <c r="AP900" s="470"/>
      <c r="AQ900" s="72">
        <f t="shared" si="737"/>
        <v>0</v>
      </c>
    </row>
    <row r="901" s="449" customFormat="1" ht="14" customHeight="1" spans="1:43">
      <c r="A901" s="469"/>
      <c r="B901" s="470"/>
      <c r="C901" s="206" t="s">
        <v>930</v>
      </c>
      <c r="D901" s="474"/>
      <c r="E901" s="475">
        <f t="shared" si="732"/>
        <v>0</v>
      </c>
      <c r="F901" s="470"/>
      <c r="G901" s="470"/>
      <c r="H901" s="470"/>
      <c r="I901" s="470"/>
      <c r="J901" s="470"/>
      <c r="K901" s="470"/>
      <c r="L901" s="470"/>
      <c r="M901" s="470"/>
      <c r="N901" s="470"/>
      <c r="O901" s="470"/>
      <c r="P901" s="470"/>
      <c r="Q901" s="470"/>
      <c r="R901" s="458">
        <f t="shared" si="733"/>
        <v>0</v>
      </c>
      <c r="S901" s="476"/>
      <c r="T901" s="476"/>
      <c r="U901" s="458">
        <f t="shared" si="734"/>
        <v>0</v>
      </c>
      <c r="V901" s="476"/>
      <c r="W901" s="476"/>
      <c r="X901" s="476"/>
      <c r="Y901" s="476"/>
      <c r="Z901" s="476"/>
      <c r="AA901" s="476"/>
      <c r="AB901" s="476"/>
      <c r="AC901" s="476"/>
      <c r="AD901" s="476"/>
      <c r="AE901" s="476"/>
      <c r="AF901" s="476"/>
      <c r="AG901" s="476"/>
      <c r="AH901" s="476"/>
      <c r="AI901" s="476"/>
      <c r="AJ901" s="458">
        <f t="shared" si="735"/>
        <v>0</v>
      </c>
      <c r="AK901" s="476"/>
      <c r="AL901" s="476"/>
      <c r="AM901" s="499">
        <f t="shared" si="736"/>
        <v>0</v>
      </c>
      <c r="AN901" s="470"/>
      <c r="AO901" s="470"/>
      <c r="AP901" s="470"/>
      <c r="AQ901" s="72">
        <f t="shared" si="737"/>
        <v>0</v>
      </c>
    </row>
    <row r="902" s="449" customFormat="1" ht="14" customHeight="1" spans="1:43">
      <c r="A902" s="469"/>
      <c r="B902" s="470"/>
      <c r="C902" s="206" t="s">
        <v>931</v>
      </c>
      <c r="D902" s="474">
        <f t="shared" ref="D902:AQ902" si="738">SUM(D903:D904)</f>
        <v>0</v>
      </c>
      <c r="E902" s="474">
        <f t="shared" si="738"/>
        <v>0</v>
      </c>
      <c r="F902" s="474">
        <f t="shared" si="738"/>
        <v>0</v>
      </c>
      <c r="G902" s="474">
        <f t="shared" si="738"/>
        <v>0</v>
      </c>
      <c r="H902" s="474">
        <f t="shared" si="738"/>
        <v>0</v>
      </c>
      <c r="I902" s="474">
        <f t="shared" si="738"/>
        <v>0</v>
      </c>
      <c r="J902" s="474">
        <f t="shared" si="738"/>
        <v>0</v>
      </c>
      <c r="K902" s="474">
        <f t="shared" si="738"/>
        <v>0</v>
      </c>
      <c r="L902" s="474">
        <f t="shared" si="738"/>
        <v>0</v>
      </c>
      <c r="M902" s="474">
        <f t="shared" si="738"/>
        <v>0</v>
      </c>
      <c r="N902" s="474">
        <f t="shared" si="738"/>
        <v>0</v>
      </c>
      <c r="O902" s="474">
        <f t="shared" si="738"/>
        <v>0</v>
      </c>
      <c r="P902" s="474">
        <f t="shared" si="738"/>
        <v>0</v>
      </c>
      <c r="Q902" s="474">
        <f t="shared" si="738"/>
        <v>0</v>
      </c>
      <c r="R902" s="474">
        <f t="shared" si="738"/>
        <v>0</v>
      </c>
      <c r="S902" s="474">
        <f t="shared" si="738"/>
        <v>0</v>
      </c>
      <c r="T902" s="474">
        <f t="shared" si="738"/>
        <v>0</v>
      </c>
      <c r="U902" s="474">
        <f t="shared" si="738"/>
        <v>0</v>
      </c>
      <c r="V902" s="474">
        <f t="shared" si="738"/>
        <v>0</v>
      </c>
      <c r="W902" s="474">
        <f t="shared" si="738"/>
        <v>0</v>
      </c>
      <c r="X902" s="474">
        <f t="shared" si="738"/>
        <v>0</v>
      </c>
      <c r="Y902" s="474">
        <f t="shared" si="738"/>
        <v>0</v>
      </c>
      <c r="Z902" s="474">
        <f t="shared" si="738"/>
        <v>0</v>
      </c>
      <c r="AA902" s="474">
        <f t="shared" si="738"/>
        <v>0</v>
      </c>
      <c r="AB902" s="474">
        <f t="shared" si="738"/>
        <v>0</v>
      </c>
      <c r="AC902" s="474">
        <f t="shared" si="738"/>
        <v>0</v>
      </c>
      <c r="AD902" s="474">
        <f t="shared" si="738"/>
        <v>0</v>
      </c>
      <c r="AE902" s="474">
        <f t="shared" si="738"/>
        <v>0</v>
      </c>
      <c r="AF902" s="474">
        <f t="shared" si="738"/>
        <v>0</v>
      </c>
      <c r="AG902" s="474">
        <f t="shared" si="738"/>
        <v>0</v>
      </c>
      <c r="AH902" s="474">
        <f t="shared" si="738"/>
        <v>0</v>
      </c>
      <c r="AI902" s="474">
        <f t="shared" si="738"/>
        <v>0</v>
      </c>
      <c r="AJ902" s="474">
        <f t="shared" si="738"/>
        <v>0</v>
      </c>
      <c r="AK902" s="474">
        <f t="shared" si="738"/>
        <v>0</v>
      </c>
      <c r="AL902" s="474">
        <f t="shared" si="738"/>
        <v>0</v>
      </c>
      <c r="AM902" s="498">
        <f t="shared" si="738"/>
        <v>0</v>
      </c>
      <c r="AN902" s="474">
        <f t="shared" si="738"/>
        <v>0</v>
      </c>
      <c r="AO902" s="474">
        <f t="shared" si="738"/>
        <v>0</v>
      </c>
      <c r="AP902" s="474">
        <f t="shared" si="738"/>
        <v>0</v>
      </c>
      <c r="AQ902" s="474">
        <f t="shared" si="738"/>
        <v>0</v>
      </c>
    </row>
    <row r="903" s="449" customFormat="1" ht="14" customHeight="1" spans="1:43">
      <c r="A903" s="469"/>
      <c r="B903" s="470"/>
      <c r="C903" s="206" t="s">
        <v>932</v>
      </c>
      <c r="D903" s="474"/>
      <c r="E903" s="475">
        <f t="shared" ref="E903:E907" si="739">R903+U903+V903+AJ903+AL903</f>
        <v>0</v>
      </c>
      <c r="F903" s="470"/>
      <c r="G903" s="470"/>
      <c r="H903" s="470"/>
      <c r="I903" s="470"/>
      <c r="J903" s="470"/>
      <c r="K903" s="470"/>
      <c r="L903" s="470"/>
      <c r="M903" s="470"/>
      <c r="N903" s="470"/>
      <c r="O903" s="470"/>
      <c r="P903" s="470"/>
      <c r="Q903" s="470"/>
      <c r="R903" s="458">
        <f t="shared" ref="R903:R907" si="740">SUM(F903:Q903)</f>
        <v>0</v>
      </c>
      <c r="S903" s="476"/>
      <c r="T903" s="476"/>
      <c r="U903" s="458">
        <f t="shared" ref="U903:U907" si="741">SUM(S903:T903)</f>
        <v>0</v>
      </c>
      <c r="V903" s="476"/>
      <c r="W903" s="476"/>
      <c r="X903" s="476"/>
      <c r="Y903" s="476"/>
      <c r="Z903" s="476"/>
      <c r="AA903" s="476"/>
      <c r="AB903" s="476"/>
      <c r="AC903" s="476"/>
      <c r="AD903" s="476"/>
      <c r="AE903" s="476"/>
      <c r="AF903" s="476"/>
      <c r="AG903" s="476"/>
      <c r="AH903" s="476"/>
      <c r="AI903" s="476"/>
      <c r="AJ903" s="458">
        <f t="shared" ref="AJ903:AJ907" si="742">SUM(W903:AI903)</f>
        <v>0</v>
      </c>
      <c r="AK903" s="476"/>
      <c r="AL903" s="476"/>
      <c r="AM903" s="499">
        <f t="shared" ref="AM903:AM907" si="743">R903+U903+V903+AJ903+AL903</f>
        <v>0</v>
      </c>
      <c r="AN903" s="470"/>
      <c r="AO903" s="470"/>
      <c r="AP903" s="470"/>
      <c r="AQ903" s="72">
        <f t="shared" ref="AQ903:AQ907" si="744">AM903+AN903+AO903+AP903</f>
        <v>0</v>
      </c>
    </row>
    <row r="904" s="449" customFormat="1" ht="14" customHeight="1" spans="1:43">
      <c r="A904" s="469"/>
      <c r="B904" s="470"/>
      <c r="C904" s="206" t="s">
        <v>933</v>
      </c>
      <c r="D904" s="474"/>
      <c r="E904" s="475">
        <f t="shared" si="739"/>
        <v>0</v>
      </c>
      <c r="F904" s="470"/>
      <c r="G904" s="470"/>
      <c r="H904" s="470"/>
      <c r="I904" s="470"/>
      <c r="J904" s="470"/>
      <c r="K904" s="470"/>
      <c r="L904" s="470"/>
      <c r="M904" s="470"/>
      <c r="N904" s="470"/>
      <c r="O904" s="470"/>
      <c r="P904" s="470"/>
      <c r="Q904" s="470"/>
      <c r="R904" s="458">
        <f t="shared" si="740"/>
        <v>0</v>
      </c>
      <c r="S904" s="476"/>
      <c r="T904" s="476"/>
      <c r="U904" s="458">
        <f t="shared" si="741"/>
        <v>0</v>
      </c>
      <c r="V904" s="476"/>
      <c r="W904" s="476"/>
      <c r="X904" s="476"/>
      <c r="Y904" s="476"/>
      <c r="Z904" s="476"/>
      <c r="AA904" s="476"/>
      <c r="AB904" s="476"/>
      <c r="AC904" s="476"/>
      <c r="AD904" s="476"/>
      <c r="AE904" s="476"/>
      <c r="AF904" s="476"/>
      <c r="AG904" s="476"/>
      <c r="AH904" s="476"/>
      <c r="AI904" s="476"/>
      <c r="AJ904" s="458">
        <f t="shared" si="742"/>
        <v>0</v>
      </c>
      <c r="AK904" s="476"/>
      <c r="AL904" s="476"/>
      <c r="AM904" s="499">
        <f t="shared" si="743"/>
        <v>0</v>
      </c>
      <c r="AN904" s="470"/>
      <c r="AO904" s="470"/>
      <c r="AP904" s="470"/>
      <c r="AQ904" s="72">
        <f t="shared" si="744"/>
        <v>0</v>
      </c>
    </row>
    <row r="905" s="449" customFormat="1" ht="14" customHeight="1" spans="1:43">
      <c r="A905" s="469"/>
      <c r="B905" s="470"/>
      <c r="C905" s="206" t="s">
        <v>934</v>
      </c>
      <c r="D905" s="474">
        <f t="shared" ref="D905:AQ905" si="745">SUM(D906:D907)</f>
        <v>0</v>
      </c>
      <c r="E905" s="474">
        <f t="shared" si="745"/>
        <v>0</v>
      </c>
      <c r="F905" s="474">
        <f t="shared" si="745"/>
        <v>0</v>
      </c>
      <c r="G905" s="474">
        <f t="shared" si="745"/>
        <v>0</v>
      </c>
      <c r="H905" s="474">
        <f t="shared" si="745"/>
        <v>0</v>
      </c>
      <c r="I905" s="474">
        <f t="shared" si="745"/>
        <v>0</v>
      </c>
      <c r="J905" s="474">
        <f t="shared" si="745"/>
        <v>0</v>
      </c>
      <c r="K905" s="474">
        <f t="shared" si="745"/>
        <v>0</v>
      </c>
      <c r="L905" s="474">
        <f t="shared" si="745"/>
        <v>0</v>
      </c>
      <c r="M905" s="474">
        <f t="shared" si="745"/>
        <v>0</v>
      </c>
      <c r="N905" s="474">
        <f t="shared" si="745"/>
        <v>0</v>
      </c>
      <c r="O905" s="474">
        <f t="shared" si="745"/>
        <v>0</v>
      </c>
      <c r="P905" s="474">
        <f t="shared" si="745"/>
        <v>0</v>
      </c>
      <c r="Q905" s="474">
        <f t="shared" si="745"/>
        <v>0</v>
      </c>
      <c r="R905" s="474">
        <f t="shared" si="745"/>
        <v>0</v>
      </c>
      <c r="S905" s="474">
        <f t="shared" si="745"/>
        <v>0</v>
      </c>
      <c r="T905" s="474">
        <f t="shared" si="745"/>
        <v>0</v>
      </c>
      <c r="U905" s="474">
        <f t="shared" si="745"/>
        <v>0</v>
      </c>
      <c r="V905" s="474">
        <f t="shared" si="745"/>
        <v>0</v>
      </c>
      <c r="W905" s="474">
        <f t="shared" si="745"/>
        <v>0</v>
      </c>
      <c r="X905" s="474">
        <f t="shared" si="745"/>
        <v>0</v>
      </c>
      <c r="Y905" s="474">
        <f t="shared" si="745"/>
        <v>0</v>
      </c>
      <c r="Z905" s="474">
        <f t="shared" si="745"/>
        <v>0</v>
      </c>
      <c r="AA905" s="474">
        <f t="shared" si="745"/>
        <v>0</v>
      </c>
      <c r="AB905" s="474">
        <f t="shared" si="745"/>
        <v>0</v>
      </c>
      <c r="AC905" s="474">
        <f t="shared" si="745"/>
        <v>0</v>
      </c>
      <c r="AD905" s="474">
        <f t="shared" si="745"/>
        <v>0</v>
      </c>
      <c r="AE905" s="474">
        <f t="shared" si="745"/>
        <v>0</v>
      </c>
      <c r="AF905" s="474">
        <f t="shared" si="745"/>
        <v>0</v>
      </c>
      <c r="AG905" s="474">
        <f t="shared" si="745"/>
        <v>0</v>
      </c>
      <c r="AH905" s="474">
        <f t="shared" si="745"/>
        <v>0</v>
      </c>
      <c r="AI905" s="474">
        <f t="shared" si="745"/>
        <v>0</v>
      </c>
      <c r="AJ905" s="474">
        <f t="shared" si="745"/>
        <v>0</v>
      </c>
      <c r="AK905" s="474">
        <f t="shared" si="745"/>
        <v>0</v>
      </c>
      <c r="AL905" s="474">
        <f t="shared" si="745"/>
        <v>0</v>
      </c>
      <c r="AM905" s="498">
        <f t="shared" si="745"/>
        <v>0</v>
      </c>
      <c r="AN905" s="474">
        <f t="shared" si="745"/>
        <v>60</v>
      </c>
      <c r="AO905" s="474">
        <f t="shared" si="745"/>
        <v>0</v>
      </c>
      <c r="AP905" s="474">
        <f t="shared" si="745"/>
        <v>0</v>
      </c>
      <c r="AQ905" s="474">
        <f t="shared" si="745"/>
        <v>60</v>
      </c>
    </row>
    <row r="906" s="449" customFormat="1" ht="14" customHeight="1" spans="1:43">
      <c r="A906" s="469"/>
      <c r="B906" s="470"/>
      <c r="C906" s="206" t="s">
        <v>935</v>
      </c>
      <c r="D906" s="474"/>
      <c r="E906" s="475">
        <f t="shared" si="739"/>
        <v>0</v>
      </c>
      <c r="F906" s="470"/>
      <c r="G906" s="470"/>
      <c r="H906" s="470"/>
      <c r="I906" s="470"/>
      <c r="J906" s="470"/>
      <c r="K906" s="470"/>
      <c r="L906" s="470"/>
      <c r="M906" s="470"/>
      <c r="N906" s="470"/>
      <c r="O906" s="470"/>
      <c r="P906" s="470"/>
      <c r="Q906" s="470"/>
      <c r="R906" s="458">
        <f t="shared" si="740"/>
        <v>0</v>
      </c>
      <c r="S906" s="476"/>
      <c r="T906" s="476"/>
      <c r="U906" s="458">
        <f t="shared" si="741"/>
        <v>0</v>
      </c>
      <c r="V906" s="476"/>
      <c r="W906" s="476"/>
      <c r="X906" s="476"/>
      <c r="Y906" s="476"/>
      <c r="Z906" s="476"/>
      <c r="AA906" s="476"/>
      <c r="AB906" s="476"/>
      <c r="AC906" s="476"/>
      <c r="AD906" s="476"/>
      <c r="AE906" s="476"/>
      <c r="AF906" s="476"/>
      <c r="AG906" s="476"/>
      <c r="AH906" s="476"/>
      <c r="AI906" s="476"/>
      <c r="AJ906" s="458">
        <f t="shared" si="742"/>
        <v>0</v>
      </c>
      <c r="AK906" s="476"/>
      <c r="AL906" s="476"/>
      <c r="AM906" s="499">
        <f t="shared" si="743"/>
        <v>0</v>
      </c>
      <c r="AN906" s="470"/>
      <c r="AO906" s="470"/>
      <c r="AP906" s="470"/>
      <c r="AQ906" s="72">
        <f t="shared" si="744"/>
        <v>0</v>
      </c>
    </row>
    <row r="907" s="449" customFormat="1" ht="14" customHeight="1" spans="1:43">
      <c r="A907" s="469"/>
      <c r="B907" s="470"/>
      <c r="C907" s="206" t="s">
        <v>936</v>
      </c>
      <c r="D907" s="474"/>
      <c r="E907" s="475">
        <f t="shared" si="739"/>
        <v>0</v>
      </c>
      <c r="F907" s="470"/>
      <c r="G907" s="470"/>
      <c r="H907" s="470"/>
      <c r="I907" s="470"/>
      <c r="J907" s="470"/>
      <c r="K907" s="470"/>
      <c r="L907" s="470"/>
      <c r="M907" s="470"/>
      <c r="N907" s="470"/>
      <c r="O907" s="470"/>
      <c r="P907" s="470"/>
      <c r="Q907" s="470"/>
      <c r="R907" s="458">
        <f t="shared" si="740"/>
        <v>0</v>
      </c>
      <c r="S907" s="476"/>
      <c r="T907" s="476"/>
      <c r="U907" s="458">
        <f t="shared" si="741"/>
        <v>0</v>
      </c>
      <c r="V907" s="476"/>
      <c r="W907" s="476"/>
      <c r="X907" s="476"/>
      <c r="Y907" s="476"/>
      <c r="Z907" s="476"/>
      <c r="AA907" s="476"/>
      <c r="AB907" s="476"/>
      <c r="AC907" s="476"/>
      <c r="AD907" s="476"/>
      <c r="AE907" s="476"/>
      <c r="AF907" s="476"/>
      <c r="AG907" s="476"/>
      <c r="AH907" s="476"/>
      <c r="AI907" s="476"/>
      <c r="AJ907" s="458">
        <f t="shared" si="742"/>
        <v>0</v>
      </c>
      <c r="AK907" s="476"/>
      <c r="AL907" s="476"/>
      <c r="AM907" s="499">
        <f t="shared" si="743"/>
        <v>0</v>
      </c>
      <c r="AN907" s="470">
        <v>60</v>
      </c>
      <c r="AO907" s="470"/>
      <c r="AP907" s="470"/>
      <c r="AQ907" s="72">
        <f t="shared" si="744"/>
        <v>60</v>
      </c>
    </row>
    <row r="908" s="449" customFormat="1" ht="14" customHeight="1" spans="1:43">
      <c r="A908" s="469"/>
      <c r="B908" s="470"/>
      <c r="C908" s="206" t="s">
        <v>937</v>
      </c>
      <c r="D908" s="474">
        <f t="shared" ref="D908:AQ908" si="746">D909+D932+D937+D944+D949</f>
        <v>0</v>
      </c>
      <c r="E908" s="474">
        <f t="shared" si="746"/>
        <v>8248.53</v>
      </c>
      <c r="F908" s="474">
        <f t="shared" si="746"/>
        <v>1659.83</v>
      </c>
      <c r="G908" s="474">
        <f t="shared" si="746"/>
        <v>0</v>
      </c>
      <c r="H908" s="474">
        <f t="shared" si="746"/>
        <v>0</v>
      </c>
      <c r="I908" s="474">
        <f t="shared" si="746"/>
        <v>0</v>
      </c>
      <c r="J908" s="474">
        <f t="shared" si="746"/>
        <v>165.14</v>
      </c>
      <c r="K908" s="474">
        <f t="shared" si="746"/>
        <v>13.53</v>
      </c>
      <c r="L908" s="474">
        <f t="shared" si="746"/>
        <v>10.82</v>
      </c>
      <c r="M908" s="474">
        <f t="shared" si="746"/>
        <v>0</v>
      </c>
      <c r="N908" s="474">
        <f t="shared" si="746"/>
        <v>0</v>
      </c>
      <c r="O908" s="474">
        <f t="shared" si="746"/>
        <v>0</v>
      </c>
      <c r="P908" s="474">
        <f t="shared" si="746"/>
        <v>0</v>
      </c>
      <c r="Q908" s="474">
        <f t="shared" si="746"/>
        <v>0</v>
      </c>
      <c r="R908" s="474">
        <f t="shared" si="746"/>
        <v>1849.32</v>
      </c>
      <c r="S908" s="474">
        <f t="shared" si="746"/>
        <v>68.25</v>
      </c>
      <c r="T908" s="474">
        <f t="shared" si="746"/>
        <v>8</v>
      </c>
      <c r="U908" s="474">
        <f t="shared" si="746"/>
        <v>76.25</v>
      </c>
      <c r="V908" s="474">
        <f t="shared" si="746"/>
        <v>0</v>
      </c>
      <c r="W908" s="474">
        <f t="shared" si="746"/>
        <v>893</v>
      </c>
      <c r="X908" s="474">
        <f t="shared" si="746"/>
        <v>0</v>
      </c>
      <c r="Y908" s="474">
        <f t="shared" si="746"/>
        <v>68.12</v>
      </c>
      <c r="Z908" s="474">
        <f t="shared" si="746"/>
        <v>0</v>
      </c>
      <c r="AA908" s="474">
        <f t="shared" si="746"/>
        <v>0</v>
      </c>
      <c r="AB908" s="474">
        <f t="shared" si="746"/>
        <v>0</v>
      </c>
      <c r="AC908" s="474">
        <f t="shared" si="746"/>
        <v>0</v>
      </c>
      <c r="AD908" s="474">
        <f t="shared" si="746"/>
        <v>0</v>
      </c>
      <c r="AE908" s="474">
        <f t="shared" si="746"/>
        <v>0</v>
      </c>
      <c r="AF908" s="474">
        <f t="shared" si="746"/>
        <v>5037.76</v>
      </c>
      <c r="AG908" s="474">
        <f t="shared" si="746"/>
        <v>0</v>
      </c>
      <c r="AH908" s="474">
        <f t="shared" si="746"/>
        <v>0</v>
      </c>
      <c r="AI908" s="474">
        <f t="shared" si="746"/>
        <v>278.08</v>
      </c>
      <c r="AJ908" s="474">
        <f t="shared" si="746"/>
        <v>6276.96</v>
      </c>
      <c r="AK908" s="474">
        <f t="shared" si="746"/>
        <v>0</v>
      </c>
      <c r="AL908" s="474">
        <f t="shared" si="746"/>
        <v>46</v>
      </c>
      <c r="AM908" s="498">
        <f t="shared" si="746"/>
        <v>8248.53</v>
      </c>
      <c r="AN908" s="474">
        <f t="shared" si="746"/>
        <v>2686</v>
      </c>
      <c r="AO908" s="474">
        <f t="shared" si="746"/>
        <v>0</v>
      </c>
      <c r="AP908" s="474">
        <f t="shared" si="746"/>
        <v>304</v>
      </c>
      <c r="AQ908" s="474">
        <f t="shared" si="746"/>
        <v>11238.53</v>
      </c>
    </row>
    <row r="909" s="449" customFormat="1" ht="14" customHeight="1" spans="1:43">
      <c r="A909" s="469"/>
      <c r="B909" s="470"/>
      <c r="C909" s="206" t="s">
        <v>938</v>
      </c>
      <c r="D909" s="474">
        <f t="shared" ref="D909:AQ909" si="747">SUM(D910:D931)</f>
        <v>0</v>
      </c>
      <c r="E909" s="474">
        <f t="shared" si="747"/>
        <v>8248.53</v>
      </c>
      <c r="F909" s="474">
        <f t="shared" si="747"/>
        <v>1659.83</v>
      </c>
      <c r="G909" s="474">
        <f t="shared" si="747"/>
        <v>0</v>
      </c>
      <c r="H909" s="474">
        <f t="shared" si="747"/>
        <v>0</v>
      </c>
      <c r="I909" s="474">
        <f t="shared" si="747"/>
        <v>0</v>
      </c>
      <c r="J909" s="474">
        <f t="shared" si="747"/>
        <v>165.14</v>
      </c>
      <c r="K909" s="474">
        <f t="shared" si="747"/>
        <v>13.53</v>
      </c>
      <c r="L909" s="474">
        <f t="shared" si="747"/>
        <v>10.82</v>
      </c>
      <c r="M909" s="474">
        <f t="shared" si="747"/>
        <v>0</v>
      </c>
      <c r="N909" s="474">
        <f t="shared" si="747"/>
        <v>0</v>
      </c>
      <c r="O909" s="474">
        <f t="shared" si="747"/>
        <v>0</v>
      </c>
      <c r="P909" s="474">
        <f t="shared" si="747"/>
        <v>0</v>
      </c>
      <c r="Q909" s="474">
        <f t="shared" si="747"/>
        <v>0</v>
      </c>
      <c r="R909" s="474">
        <f t="shared" si="747"/>
        <v>1849.32</v>
      </c>
      <c r="S909" s="474">
        <f t="shared" si="747"/>
        <v>68.25</v>
      </c>
      <c r="T909" s="474">
        <f t="shared" si="747"/>
        <v>8</v>
      </c>
      <c r="U909" s="474">
        <f t="shared" si="747"/>
        <v>76.25</v>
      </c>
      <c r="V909" s="474">
        <f t="shared" si="747"/>
        <v>0</v>
      </c>
      <c r="W909" s="474">
        <f t="shared" si="747"/>
        <v>893</v>
      </c>
      <c r="X909" s="474">
        <f t="shared" si="747"/>
        <v>0</v>
      </c>
      <c r="Y909" s="474">
        <f t="shared" si="747"/>
        <v>68.12</v>
      </c>
      <c r="Z909" s="474">
        <f t="shared" si="747"/>
        <v>0</v>
      </c>
      <c r="AA909" s="474">
        <f t="shared" si="747"/>
        <v>0</v>
      </c>
      <c r="AB909" s="474">
        <f t="shared" si="747"/>
        <v>0</v>
      </c>
      <c r="AC909" s="474">
        <f t="shared" si="747"/>
        <v>0</v>
      </c>
      <c r="AD909" s="474">
        <f t="shared" si="747"/>
        <v>0</v>
      </c>
      <c r="AE909" s="474">
        <f t="shared" si="747"/>
        <v>0</v>
      </c>
      <c r="AF909" s="474">
        <f t="shared" si="747"/>
        <v>5037.76</v>
      </c>
      <c r="AG909" s="474">
        <f t="shared" si="747"/>
        <v>0</v>
      </c>
      <c r="AH909" s="474">
        <f t="shared" si="747"/>
        <v>0</v>
      </c>
      <c r="AI909" s="474">
        <f t="shared" si="747"/>
        <v>278.08</v>
      </c>
      <c r="AJ909" s="474">
        <f t="shared" si="747"/>
        <v>6276.96</v>
      </c>
      <c r="AK909" s="474">
        <f t="shared" si="747"/>
        <v>0</v>
      </c>
      <c r="AL909" s="474">
        <f t="shared" si="747"/>
        <v>46</v>
      </c>
      <c r="AM909" s="498">
        <f t="shared" si="747"/>
        <v>8248.53</v>
      </c>
      <c r="AN909" s="474">
        <f t="shared" si="747"/>
        <v>71</v>
      </c>
      <c r="AO909" s="474">
        <f t="shared" si="747"/>
        <v>0</v>
      </c>
      <c r="AP909" s="474">
        <f t="shared" si="747"/>
        <v>233</v>
      </c>
      <c r="AQ909" s="474">
        <f t="shared" si="747"/>
        <v>8552.53</v>
      </c>
    </row>
    <row r="910" s="449" customFormat="1" ht="14" customHeight="1" spans="1:43">
      <c r="A910" s="469"/>
      <c r="B910" s="470"/>
      <c r="C910" s="206" t="s">
        <v>811</v>
      </c>
      <c r="D910" s="474"/>
      <c r="E910" s="475">
        <f t="shared" ref="E910:E931" si="748">R910+U910+V910+AJ910+AL910</f>
        <v>2784.53</v>
      </c>
      <c r="F910" s="470">
        <v>1439.44</v>
      </c>
      <c r="G910" s="470"/>
      <c r="H910" s="470"/>
      <c r="I910" s="470"/>
      <c r="J910" s="470">
        <v>142.46</v>
      </c>
      <c r="K910" s="470">
        <v>11.67</v>
      </c>
      <c r="L910" s="470">
        <v>9.33</v>
      </c>
      <c r="M910" s="470"/>
      <c r="N910" s="470"/>
      <c r="O910" s="470"/>
      <c r="P910" s="470"/>
      <c r="Q910" s="470"/>
      <c r="R910" s="458">
        <f t="shared" ref="R910:R931" si="749">SUM(F910:Q910)</f>
        <v>1602.9</v>
      </c>
      <c r="S910" s="476">
        <v>68.25</v>
      </c>
      <c r="T910" s="476">
        <v>8</v>
      </c>
      <c r="U910" s="458">
        <f t="shared" ref="U910:U931" si="750">SUM(S910:T910)</f>
        <v>76.25</v>
      </c>
      <c r="V910" s="476"/>
      <c r="W910" s="476">
        <v>893</v>
      </c>
      <c r="X910" s="476"/>
      <c r="Y910" s="476">
        <v>54.38</v>
      </c>
      <c r="Z910" s="476"/>
      <c r="AA910" s="476"/>
      <c r="AB910" s="476"/>
      <c r="AC910" s="476"/>
      <c r="AD910" s="476"/>
      <c r="AE910" s="476"/>
      <c r="AF910" s="476"/>
      <c r="AG910" s="476"/>
      <c r="AH910" s="476"/>
      <c r="AI910" s="476">
        <v>112</v>
      </c>
      <c r="AJ910" s="458">
        <f t="shared" ref="AJ910:AJ931" si="751">SUM(W910:AI910)</f>
        <v>1059.38</v>
      </c>
      <c r="AK910" s="476"/>
      <c r="AL910" s="476">
        <v>46</v>
      </c>
      <c r="AM910" s="499">
        <f t="shared" ref="AM910:AM931" si="752">R910+U910+V910+AJ910+AL910</f>
        <v>2784.53</v>
      </c>
      <c r="AN910" s="470"/>
      <c r="AO910" s="470"/>
      <c r="AP910" s="470"/>
      <c r="AQ910" s="72">
        <f t="shared" ref="AQ910:AQ931" si="753">AM910+AN910+AO910+AP910</f>
        <v>2784.53</v>
      </c>
    </row>
    <row r="911" s="449" customFormat="1" ht="14" customHeight="1" spans="1:43">
      <c r="A911" s="469"/>
      <c r="B911" s="470"/>
      <c r="C911" s="206" t="s">
        <v>812</v>
      </c>
      <c r="D911" s="474"/>
      <c r="E911" s="475">
        <f t="shared" si="748"/>
        <v>13.74</v>
      </c>
      <c r="F911" s="470"/>
      <c r="G911" s="470"/>
      <c r="H911" s="470"/>
      <c r="I911" s="470"/>
      <c r="J911" s="470"/>
      <c r="K911" s="470"/>
      <c r="L911" s="470"/>
      <c r="M911" s="470"/>
      <c r="N911" s="470"/>
      <c r="O911" s="470"/>
      <c r="P911" s="470"/>
      <c r="Q911" s="470"/>
      <c r="R911" s="458">
        <f t="shared" si="749"/>
        <v>0</v>
      </c>
      <c r="S911" s="476"/>
      <c r="T911" s="476"/>
      <c r="U911" s="458">
        <f t="shared" si="750"/>
        <v>0</v>
      </c>
      <c r="V911" s="476"/>
      <c r="W911" s="476"/>
      <c r="X911" s="476"/>
      <c r="Y911" s="476">
        <v>13.74</v>
      </c>
      <c r="Z911" s="476"/>
      <c r="AA911" s="476"/>
      <c r="AB911" s="476"/>
      <c r="AC911" s="476"/>
      <c r="AD911" s="476"/>
      <c r="AE911" s="476"/>
      <c r="AF911" s="476"/>
      <c r="AG911" s="476"/>
      <c r="AH911" s="476"/>
      <c r="AI911" s="476"/>
      <c r="AJ911" s="458">
        <f t="shared" si="751"/>
        <v>13.74</v>
      </c>
      <c r="AK911" s="476"/>
      <c r="AL911" s="476"/>
      <c r="AM911" s="499">
        <f t="shared" si="752"/>
        <v>13.74</v>
      </c>
      <c r="AN911" s="470"/>
      <c r="AO911" s="470"/>
      <c r="AP911" s="470"/>
      <c r="AQ911" s="72">
        <f t="shared" si="753"/>
        <v>13.74</v>
      </c>
    </row>
    <row r="912" s="449" customFormat="1" ht="14" customHeight="1" spans="1:43">
      <c r="A912" s="469"/>
      <c r="B912" s="470"/>
      <c r="C912" s="206" t="s">
        <v>813</v>
      </c>
      <c r="D912" s="474"/>
      <c r="E912" s="475">
        <f t="shared" si="748"/>
        <v>0</v>
      </c>
      <c r="F912" s="470"/>
      <c r="G912" s="470"/>
      <c r="H912" s="470"/>
      <c r="I912" s="470"/>
      <c r="J912" s="470"/>
      <c r="K912" s="470"/>
      <c r="L912" s="470"/>
      <c r="M912" s="470"/>
      <c r="N912" s="470"/>
      <c r="O912" s="470"/>
      <c r="P912" s="470"/>
      <c r="Q912" s="470"/>
      <c r="R912" s="458">
        <f t="shared" si="749"/>
        <v>0</v>
      </c>
      <c r="S912" s="476"/>
      <c r="T912" s="476"/>
      <c r="U912" s="458">
        <f t="shared" si="750"/>
        <v>0</v>
      </c>
      <c r="V912" s="476"/>
      <c r="W912" s="476"/>
      <c r="X912" s="476"/>
      <c r="Y912" s="476"/>
      <c r="Z912" s="476"/>
      <c r="AA912" s="476"/>
      <c r="AB912" s="476"/>
      <c r="AC912" s="476"/>
      <c r="AD912" s="476"/>
      <c r="AE912" s="476"/>
      <c r="AF912" s="476"/>
      <c r="AG912" s="476"/>
      <c r="AH912" s="476"/>
      <c r="AI912" s="476"/>
      <c r="AJ912" s="458">
        <f t="shared" si="751"/>
        <v>0</v>
      </c>
      <c r="AK912" s="476"/>
      <c r="AL912" s="476"/>
      <c r="AM912" s="499">
        <f t="shared" si="752"/>
        <v>0</v>
      </c>
      <c r="AN912" s="470"/>
      <c r="AO912" s="470"/>
      <c r="AP912" s="470"/>
      <c r="AQ912" s="72">
        <f t="shared" si="753"/>
        <v>0</v>
      </c>
    </row>
    <row r="913" s="449" customFormat="1" ht="14" customHeight="1" spans="1:43">
      <c r="A913" s="469"/>
      <c r="B913" s="470"/>
      <c r="C913" s="206" t="s">
        <v>939</v>
      </c>
      <c r="D913" s="474"/>
      <c r="E913" s="475">
        <f t="shared" si="748"/>
        <v>4558.01</v>
      </c>
      <c r="F913" s="470"/>
      <c r="G913" s="470"/>
      <c r="H913" s="470"/>
      <c r="I913" s="470"/>
      <c r="J913" s="470"/>
      <c r="K913" s="470"/>
      <c r="L913" s="470"/>
      <c r="M913" s="470"/>
      <c r="N913" s="470"/>
      <c r="O913" s="470"/>
      <c r="P913" s="470"/>
      <c r="Q913" s="470"/>
      <c r="R913" s="458">
        <f t="shared" si="749"/>
        <v>0</v>
      </c>
      <c r="S913" s="476"/>
      <c r="T913" s="476"/>
      <c r="U913" s="458">
        <f t="shared" si="750"/>
        <v>0</v>
      </c>
      <c r="V913" s="476"/>
      <c r="W913" s="476"/>
      <c r="X913" s="476"/>
      <c r="Y913" s="476"/>
      <c r="Z913" s="476"/>
      <c r="AA913" s="476"/>
      <c r="AB913" s="476"/>
      <c r="AC913" s="476"/>
      <c r="AD913" s="476"/>
      <c r="AE913" s="476"/>
      <c r="AF913" s="476">
        <v>4558.01</v>
      </c>
      <c r="AG913" s="476"/>
      <c r="AH913" s="476"/>
      <c r="AI913" s="476"/>
      <c r="AJ913" s="458">
        <f t="shared" si="751"/>
        <v>4558.01</v>
      </c>
      <c r="AK913" s="476"/>
      <c r="AL913" s="476"/>
      <c r="AM913" s="499">
        <f t="shared" si="752"/>
        <v>4558.01</v>
      </c>
      <c r="AN913" s="470">
        <v>71</v>
      </c>
      <c r="AO913" s="470"/>
      <c r="AP913" s="470">
        <v>233</v>
      </c>
      <c r="AQ913" s="72">
        <f t="shared" si="753"/>
        <v>4862.01</v>
      </c>
    </row>
    <row r="914" s="449" customFormat="1" ht="14" customHeight="1" spans="1:43">
      <c r="A914" s="469"/>
      <c r="B914" s="470"/>
      <c r="C914" s="206" t="s">
        <v>940</v>
      </c>
      <c r="D914" s="474"/>
      <c r="E914" s="475">
        <f t="shared" si="748"/>
        <v>479.75</v>
      </c>
      <c r="F914" s="470"/>
      <c r="G914" s="470"/>
      <c r="H914" s="470"/>
      <c r="I914" s="470"/>
      <c r="J914" s="470"/>
      <c r="K914" s="470"/>
      <c r="L914" s="470"/>
      <c r="M914" s="470"/>
      <c r="N914" s="470"/>
      <c r="O914" s="470"/>
      <c r="P914" s="470"/>
      <c r="Q914" s="470"/>
      <c r="R914" s="458">
        <f t="shared" si="749"/>
        <v>0</v>
      </c>
      <c r="S914" s="476"/>
      <c r="T914" s="476"/>
      <c r="U914" s="458">
        <f t="shared" si="750"/>
        <v>0</v>
      </c>
      <c r="V914" s="476"/>
      <c r="W914" s="476"/>
      <c r="X914" s="476"/>
      <c r="Y914" s="476"/>
      <c r="Z914" s="476"/>
      <c r="AA914" s="476"/>
      <c r="AB914" s="476"/>
      <c r="AC914" s="476"/>
      <c r="AD914" s="476"/>
      <c r="AE914" s="476"/>
      <c r="AF914" s="476">
        <v>479.75</v>
      </c>
      <c r="AG914" s="476"/>
      <c r="AH914" s="476"/>
      <c r="AI914" s="476"/>
      <c r="AJ914" s="458">
        <f t="shared" si="751"/>
        <v>479.75</v>
      </c>
      <c r="AK914" s="476"/>
      <c r="AL914" s="476"/>
      <c r="AM914" s="499">
        <f t="shared" si="752"/>
        <v>479.75</v>
      </c>
      <c r="AN914" s="470"/>
      <c r="AO914" s="470"/>
      <c r="AP914" s="470"/>
      <c r="AQ914" s="72">
        <f t="shared" si="753"/>
        <v>479.75</v>
      </c>
    </row>
    <row r="915" s="449" customFormat="1" ht="14" customHeight="1" spans="1:43">
      <c r="A915" s="469"/>
      <c r="B915" s="470"/>
      <c r="C915" s="206" t="s">
        <v>941</v>
      </c>
      <c r="D915" s="474"/>
      <c r="E915" s="475">
        <f t="shared" si="748"/>
        <v>0</v>
      </c>
      <c r="F915" s="470"/>
      <c r="G915" s="470"/>
      <c r="H915" s="470"/>
      <c r="I915" s="470"/>
      <c r="J915" s="470"/>
      <c r="K915" s="470"/>
      <c r="L915" s="470"/>
      <c r="M915" s="470"/>
      <c r="N915" s="470"/>
      <c r="O915" s="470"/>
      <c r="P915" s="470"/>
      <c r="Q915" s="470"/>
      <c r="R915" s="458">
        <f t="shared" si="749"/>
        <v>0</v>
      </c>
      <c r="S915" s="476"/>
      <c r="T915" s="476"/>
      <c r="U915" s="458">
        <f t="shared" si="750"/>
        <v>0</v>
      </c>
      <c r="V915" s="476"/>
      <c r="W915" s="476"/>
      <c r="X915" s="476"/>
      <c r="Y915" s="476"/>
      <c r="Z915" s="476"/>
      <c r="AA915" s="476"/>
      <c r="AB915" s="476"/>
      <c r="AC915" s="476"/>
      <c r="AD915" s="476"/>
      <c r="AE915" s="476"/>
      <c r="AF915" s="476"/>
      <c r="AG915" s="476"/>
      <c r="AH915" s="476"/>
      <c r="AI915" s="476"/>
      <c r="AJ915" s="458">
        <f t="shared" si="751"/>
        <v>0</v>
      </c>
      <c r="AK915" s="476"/>
      <c r="AL915" s="476"/>
      <c r="AM915" s="499">
        <f t="shared" si="752"/>
        <v>0</v>
      </c>
      <c r="AN915" s="470"/>
      <c r="AO915" s="470"/>
      <c r="AP915" s="470"/>
      <c r="AQ915" s="72">
        <f t="shared" si="753"/>
        <v>0</v>
      </c>
    </row>
    <row r="916" s="449" customFormat="1" ht="14" customHeight="1" spans="1:43">
      <c r="A916" s="469"/>
      <c r="B916" s="470"/>
      <c r="C916" s="206" t="s">
        <v>942</v>
      </c>
      <c r="D916" s="474"/>
      <c r="E916" s="475">
        <f t="shared" si="748"/>
        <v>0</v>
      </c>
      <c r="F916" s="470"/>
      <c r="G916" s="470"/>
      <c r="H916" s="470"/>
      <c r="I916" s="470"/>
      <c r="J916" s="470"/>
      <c r="K916" s="470"/>
      <c r="L916" s="470"/>
      <c r="M916" s="470"/>
      <c r="N916" s="470"/>
      <c r="O916" s="470"/>
      <c r="P916" s="470"/>
      <c r="Q916" s="470"/>
      <c r="R916" s="458">
        <f t="shared" si="749"/>
        <v>0</v>
      </c>
      <c r="S916" s="476"/>
      <c r="T916" s="476"/>
      <c r="U916" s="458">
        <f t="shared" si="750"/>
        <v>0</v>
      </c>
      <c r="V916" s="476"/>
      <c r="W916" s="476"/>
      <c r="X916" s="476"/>
      <c r="Y916" s="476"/>
      <c r="Z916" s="476"/>
      <c r="AA916" s="476"/>
      <c r="AB916" s="476"/>
      <c r="AC916" s="476"/>
      <c r="AD916" s="476"/>
      <c r="AE916" s="476"/>
      <c r="AF916" s="476"/>
      <c r="AG916" s="476"/>
      <c r="AH916" s="476"/>
      <c r="AI916" s="476"/>
      <c r="AJ916" s="458">
        <f t="shared" si="751"/>
        <v>0</v>
      </c>
      <c r="AK916" s="476"/>
      <c r="AL916" s="476"/>
      <c r="AM916" s="499">
        <f t="shared" si="752"/>
        <v>0</v>
      </c>
      <c r="AN916" s="470"/>
      <c r="AO916" s="470"/>
      <c r="AP916" s="470"/>
      <c r="AQ916" s="72">
        <f t="shared" si="753"/>
        <v>0</v>
      </c>
    </row>
    <row r="917" s="449" customFormat="1" ht="14" customHeight="1" spans="1:43">
      <c r="A917" s="469"/>
      <c r="B917" s="470"/>
      <c r="C917" s="206" t="s">
        <v>943</v>
      </c>
      <c r="D917" s="474"/>
      <c r="E917" s="475">
        <f t="shared" si="748"/>
        <v>0</v>
      </c>
      <c r="F917" s="470"/>
      <c r="G917" s="470"/>
      <c r="H917" s="470"/>
      <c r="I917" s="470"/>
      <c r="J917" s="470"/>
      <c r="K917" s="470"/>
      <c r="L917" s="470"/>
      <c r="M917" s="470"/>
      <c r="N917" s="470"/>
      <c r="O917" s="470"/>
      <c r="P917" s="470"/>
      <c r="Q917" s="470"/>
      <c r="R917" s="458">
        <f t="shared" si="749"/>
        <v>0</v>
      </c>
      <c r="S917" s="476"/>
      <c r="T917" s="476"/>
      <c r="U917" s="458">
        <f t="shared" si="750"/>
        <v>0</v>
      </c>
      <c r="V917" s="476"/>
      <c r="W917" s="476"/>
      <c r="X917" s="476"/>
      <c r="Y917" s="476"/>
      <c r="Z917" s="476"/>
      <c r="AA917" s="476"/>
      <c r="AB917" s="476"/>
      <c r="AC917" s="476"/>
      <c r="AD917" s="476"/>
      <c r="AE917" s="476"/>
      <c r="AF917" s="476"/>
      <c r="AG917" s="476"/>
      <c r="AH917" s="476"/>
      <c r="AI917" s="476"/>
      <c r="AJ917" s="458">
        <f t="shared" si="751"/>
        <v>0</v>
      </c>
      <c r="AK917" s="476"/>
      <c r="AL917" s="476"/>
      <c r="AM917" s="499">
        <f t="shared" si="752"/>
        <v>0</v>
      </c>
      <c r="AN917" s="470"/>
      <c r="AO917" s="470"/>
      <c r="AP917" s="470"/>
      <c r="AQ917" s="72">
        <f t="shared" si="753"/>
        <v>0</v>
      </c>
    </row>
    <row r="918" s="449" customFormat="1" ht="14" customHeight="1" spans="1:43">
      <c r="A918" s="469"/>
      <c r="B918" s="470"/>
      <c r="C918" s="206" t="s">
        <v>944</v>
      </c>
      <c r="D918" s="474"/>
      <c r="E918" s="475">
        <f t="shared" si="748"/>
        <v>382.5</v>
      </c>
      <c r="F918" s="470">
        <v>220.39</v>
      </c>
      <c r="G918" s="470"/>
      <c r="H918" s="470"/>
      <c r="I918" s="470"/>
      <c r="J918" s="470">
        <v>22.68</v>
      </c>
      <c r="K918" s="470">
        <v>1.86</v>
      </c>
      <c r="L918" s="470">
        <v>1.49</v>
      </c>
      <c r="M918" s="470"/>
      <c r="N918" s="470"/>
      <c r="O918" s="470"/>
      <c r="P918" s="470"/>
      <c r="Q918" s="470"/>
      <c r="R918" s="458">
        <f t="shared" si="749"/>
        <v>246.42</v>
      </c>
      <c r="S918" s="476"/>
      <c r="T918" s="476"/>
      <c r="U918" s="458">
        <f t="shared" si="750"/>
        <v>0</v>
      </c>
      <c r="V918" s="476"/>
      <c r="W918" s="476"/>
      <c r="X918" s="476"/>
      <c r="Y918" s="476"/>
      <c r="Z918" s="476"/>
      <c r="AA918" s="476"/>
      <c r="AB918" s="476"/>
      <c r="AC918" s="476"/>
      <c r="AD918" s="476"/>
      <c r="AE918" s="476"/>
      <c r="AF918" s="476"/>
      <c r="AG918" s="476"/>
      <c r="AH918" s="476"/>
      <c r="AI918" s="476">
        <v>136.08</v>
      </c>
      <c r="AJ918" s="458">
        <f t="shared" si="751"/>
        <v>136.08</v>
      </c>
      <c r="AK918" s="476"/>
      <c r="AL918" s="476"/>
      <c r="AM918" s="499">
        <f t="shared" si="752"/>
        <v>382.5</v>
      </c>
      <c r="AN918" s="470"/>
      <c r="AO918" s="470"/>
      <c r="AP918" s="470"/>
      <c r="AQ918" s="72">
        <f t="shared" si="753"/>
        <v>382.5</v>
      </c>
    </row>
    <row r="919" s="449" customFormat="1" ht="14" customHeight="1" spans="1:43">
      <c r="A919" s="469"/>
      <c r="B919" s="470"/>
      <c r="C919" s="206" t="s">
        <v>945</v>
      </c>
      <c r="D919" s="474"/>
      <c r="E919" s="475">
        <f t="shared" si="748"/>
        <v>0</v>
      </c>
      <c r="F919" s="470"/>
      <c r="G919" s="470"/>
      <c r="H919" s="470"/>
      <c r="I919" s="470"/>
      <c r="J919" s="470"/>
      <c r="K919" s="470"/>
      <c r="L919" s="470"/>
      <c r="M919" s="470"/>
      <c r="N919" s="470"/>
      <c r="O919" s="470"/>
      <c r="P919" s="470"/>
      <c r="Q919" s="470"/>
      <c r="R919" s="458">
        <f t="shared" si="749"/>
        <v>0</v>
      </c>
      <c r="S919" s="476"/>
      <c r="T919" s="476"/>
      <c r="U919" s="458">
        <f t="shared" si="750"/>
        <v>0</v>
      </c>
      <c r="V919" s="476"/>
      <c r="W919" s="476"/>
      <c r="X919" s="476"/>
      <c r="Y919" s="476"/>
      <c r="Z919" s="476"/>
      <c r="AA919" s="476"/>
      <c r="AB919" s="476"/>
      <c r="AC919" s="476"/>
      <c r="AD919" s="476"/>
      <c r="AE919" s="476"/>
      <c r="AF919" s="476"/>
      <c r="AG919" s="476"/>
      <c r="AH919" s="476"/>
      <c r="AI919" s="476"/>
      <c r="AJ919" s="458">
        <f t="shared" si="751"/>
        <v>0</v>
      </c>
      <c r="AK919" s="476"/>
      <c r="AL919" s="476"/>
      <c r="AM919" s="499">
        <f t="shared" si="752"/>
        <v>0</v>
      </c>
      <c r="AN919" s="470"/>
      <c r="AO919" s="470"/>
      <c r="AP919" s="470"/>
      <c r="AQ919" s="72">
        <f t="shared" si="753"/>
        <v>0</v>
      </c>
    </row>
    <row r="920" s="449" customFormat="1" ht="14" customHeight="1" spans="1:43">
      <c r="A920" s="469"/>
      <c r="B920" s="470"/>
      <c r="C920" s="206" t="s">
        <v>946</v>
      </c>
      <c r="D920" s="474"/>
      <c r="E920" s="475">
        <f t="shared" si="748"/>
        <v>0</v>
      </c>
      <c r="F920" s="470"/>
      <c r="G920" s="470"/>
      <c r="H920" s="470"/>
      <c r="I920" s="470"/>
      <c r="J920" s="470"/>
      <c r="K920" s="470"/>
      <c r="L920" s="470"/>
      <c r="M920" s="470"/>
      <c r="N920" s="470"/>
      <c r="O920" s="470"/>
      <c r="P920" s="470"/>
      <c r="Q920" s="470"/>
      <c r="R920" s="458">
        <f t="shared" si="749"/>
        <v>0</v>
      </c>
      <c r="S920" s="476"/>
      <c r="T920" s="476"/>
      <c r="U920" s="458">
        <f t="shared" si="750"/>
        <v>0</v>
      </c>
      <c r="V920" s="476"/>
      <c r="W920" s="476"/>
      <c r="X920" s="476"/>
      <c r="Y920" s="476"/>
      <c r="Z920" s="476"/>
      <c r="AA920" s="476"/>
      <c r="AB920" s="476"/>
      <c r="AC920" s="476"/>
      <c r="AD920" s="476"/>
      <c r="AE920" s="476"/>
      <c r="AF920" s="476"/>
      <c r="AG920" s="476"/>
      <c r="AH920" s="476"/>
      <c r="AI920" s="476"/>
      <c r="AJ920" s="458">
        <f t="shared" si="751"/>
        <v>0</v>
      </c>
      <c r="AK920" s="476"/>
      <c r="AL920" s="476"/>
      <c r="AM920" s="499">
        <f t="shared" si="752"/>
        <v>0</v>
      </c>
      <c r="AN920" s="470"/>
      <c r="AO920" s="470"/>
      <c r="AP920" s="470"/>
      <c r="AQ920" s="72">
        <f t="shared" si="753"/>
        <v>0</v>
      </c>
    </row>
    <row r="921" s="449" customFormat="1" ht="14" customHeight="1" spans="1:43">
      <c r="A921" s="469"/>
      <c r="B921" s="470"/>
      <c r="C921" s="206" t="s">
        <v>947</v>
      </c>
      <c r="D921" s="474"/>
      <c r="E921" s="475">
        <f t="shared" si="748"/>
        <v>0</v>
      </c>
      <c r="F921" s="470"/>
      <c r="G921" s="470"/>
      <c r="H921" s="470"/>
      <c r="I921" s="470"/>
      <c r="J921" s="470"/>
      <c r="K921" s="470"/>
      <c r="L921" s="470"/>
      <c r="M921" s="470"/>
      <c r="N921" s="470"/>
      <c r="O921" s="470"/>
      <c r="P921" s="470"/>
      <c r="Q921" s="470"/>
      <c r="R921" s="458">
        <f t="shared" si="749"/>
        <v>0</v>
      </c>
      <c r="S921" s="476"/>
      <c r="T921" s="476"/>
      <c r="U921" s="458">
        <f t="shared" si="750"/>
        <v>0</v>
      </c>
      <c r="V921" s="476"/>
      <c r="W921" s="476"/>
      <c r="X921" s="476"/>
      <c r="Y921" s="476"/>
      <c r="Z921" s="476"/>
      <c r="AA921" s="476"/>
      <c r="AB921" s="476"/>
      <c r="AC921" s="476"/>
      <c r="AD921" s="476"/>
      <c r="AE921" s="476"/>
      <c r="AF921" s="476"/>
      <c r="AG921" s="476"/>
      <c r="AH921" s="476"/>
      <c r="AI921" s="476"/>
      <c r="AJ921" s="458">
        <f t="shared" si="751"/>
        <v>0</v>
      </c>
      <c r="AK921" s="476"/>
      <c r="AL921" s="476"/>
      <c r="AM921" s="499">
        <f t="shared" si="752"/>
        <v>0</v>
      </c>
      <c r="AN921" s="470"/>
      <c r="AO921" s="470"/>
      <c r="AP921" s="470"/>
      <c r="AQ921" s="72">
        <f t="shared" si="753"/>
        <v>0</v>
      </c>
    </row>
    <row r="922" s="449" customFormat="1" ht="14" customHeight="1" spans="1:43">
      <c r="A922" s="469"/>
      <c r="B922" s="470"/>
      <c r="C922" s="206" t="s">
        <v>948</v>
      </c>
      <c r="D922" s="474"/>
      <c r="E922" s="475">
        <f t="shared" si="748"/>
        <v>0</v>
      </c>
      <c r="F922" s="470"/>
      <c r="G922" s="470"/>
      <c r="H922" s="470"/>
      <c r="I922" s="470"/>
      <c r="J922" s="470"/>
      <c r="K922" s="470"/>
      <c r="L922" s="470"/>
      <c r="M922" s="470"/>
      <c r="N922" s="470"/>
      <c r="O922" s="470"/>
      <c r="P922" s="470"/>
      <c r="Q922" s="470"/>
      <c r="R922" s="458">
        <f t="shared" si="749"/>
        <v>0</v>
      </c>
      <c r="S922" s="476"/>
      <c r="T922" s="476"/>
      <c r="U922" s="458">
        <f t="shared" si="750"/>
        <v>0</v>
      </c>
      <c r="V922" s="476"/>
      <c r="W922" s="476"/>
      <c r="X922" s="476"/>
      <c r="Y922" s="476"/>
      <c r="Z922" s="476"/>
      <c r="AA922" s="476"/>
      <c r="AB922" s="476"/>
      <c r="AC922" s="476"/>
      <c r="AD922" s="476"/>
      <c r="AE922" s="476"/>
      <c r="AF922" s="476"/>
      <c r="AG922" s="476"/>
      <c r="AH922" s="476"/>
      <c r="AI922" s="476"/>
      <c r="AJ922" s="458">
        <f t="shared" si="751"/>
        <v>0</v>
      </c>
      <c r="AK922" s="476"/>
      <c r="AL922" s="476"/>
      <c r="AM922" s="499">
        <f t="shared" si="752"/>
        <v>0</v>
      </c>
      <c r="AN922" s="470"/>
      <c r="AO922" s="470"/>
      <c r="AP922" s="470"/>
      <c r="AQ922" s="72">
        <f t="shared" si="753"/>
        <v>0</v>
      </c>
    </row>
    <row r="923" s="449" customFormat="1" ht="14" customHeight="1" spans="1:43">
      <c r="A923" s="469"/>
      <c r="B923" s="470"/>
      <c r="C923" s="206" t="s">
        <v>949</v>
      </c>
      <c r="D923" s="474"/>
      <c r="E923" s="475">
        <f t="shared" si="748"/>
        <v>0</v>
      </c>
      <c r="F923" s="470"/>
      <c r="G923" s="470"/>
      <c r="H923" s="470"/>
      <c r="I923" s="470"/>
      <c r="J923" s="470"/>
      <c r="K923" s="470"/>
      <c r="L923" s="470"/>
      <c r="M923" s="470"/>
      <c r="N923" s="470"/>
      <c r="O923" s="470"/>
      <c r="P923" s="470"/>
      <c r="Q923" s="470"/>
      <c r="R923" s="458">
        <f t="shared" si="749"/>
        <v>0</v>
      </c>
      <c r="S923" s="476"/>
      <c r="T923" s="476"/>
      <c r="U923" s="458">
        <f t="shared" si="750"/>
        <v>0</v>
      </c>
      <c r="V923" s="476"/>
      <c r="W923" s="476"/>
      <c r="X923" s="476"/>
      <c r="Y923" s="476"/>
      <c r="Z923" s="476"/>
      <c r="AA923" s="476"/>
      <c r="AB923" s="476"/>
      <c r="AC923" s="476"/>
      <c r="AD923" s="476"/>
      <c r="AE923" s="476"/>
      <c r="AF923" s="476"/>
      <c r="AG923" s="476"/>
      <c r="AH923" s="476"/>
      <c r="AI923" s="476"/>
      <c r="AJ923" s="458">
        <f t="shared" si="751"/>
        <v>0</v>
      </c>
      <c r="AK923" s="476"/>
      <c r="AL923" s="476"/>
      <c r="AM923" s="499">
        <f t="shared" si="752"/>
        <v>0</v>
      </c>
      <c r="AN923" s="470"/>
      <c r="AO923" s="470"/>
      <c r="AP923" s="470"/>
      <c r="AQ923" s="72">
        <f t="shared" si="753"/>
        <v>0</v>
      </c>
    </row>
    <row r="924" s="449" customFormat="1" ht="14" customHeight="1" spans="1:43">
      <c r="A924" s="469"/>
      <c r="B924" s="470"/>
      <c r="C924" s="206" t="s">
        <v>950</v>
      </c>
      <c r="D924" s="474"/>
      <c r="E924" s="475">
        <f t="shared" si="748"/>
        <v>0</v>
      </c>
      <c r="F924" s="470"/>
      <c r="G924" s="470"/>
      <c r="H924" s="470"/>
      <c r="I924" s="470"/>
      <c r="J924" s="470"/>
      <c r="K924" s="470"/>
      <c r="L924" s="470"/>
      <c r="M924" s="470"/>
      <c r="N924" s="470"/>
      <c r="O924" s="470"/>
      <c r="P924" s="470"/>
      <c r="Q924" s="470"/>
      <c r="R924" s="458">
        <f t="shared" si="749"/>
        <v>0</v>
      </c>
      <c r="S924" s="476"/>
      <c r="T924" s="476"/>
      <c r="U924" s="458">
        <f t="shared" si="750"/>
        <v>0</v>
      </c>
      <c r="V924" s="476"/>
      <c r="W924" s="476"/>
      <c r="X924" s="476"/>
      <c r="Y924" s="476"/>
      <c r="Z924" s="476"/>
      <c r="AA924" s="476"/>
      <c r="AB924" s="476"/>
      <c r="AC924" s="476"/>
      <c r="AD924" s="476"/>
      <c r="AE924" s="476"/>
      <c r="AF924" s="476"/>
      <c r="AG924" s="476"/>
      <c r="AH924" s="476"/>
      <c r="AI924" s="476"/>
      <c r="AJ924" s="458">
        <f t="shared" si="751"/>
        <v>0</v>
      </c>
      <c r="AK924" s="476"/>
      <c r="AL924" s="476"/>
      <c r="AM924" s="499">
        <f t="shared" si="752"/>
        <v>0</v>
      </c>
      <c r="AN924" s="470"/>
      <c r="AO924" s="470"/>
      <c r="AP924" s="470"/>
      <c r="AQ924" s="72">
        <f t="shared" si="753"/>
        <v>0</v>
      </c>
    </row>
    <row r="925" s="449" customFormat="1" ht="14" customHeight="1" spans="1:43">
      <c r="A925" s="469"/>
      <c r="B925" s="470"/>
      <c r="C925" s="206" t="s">
        <v>951</v>
      </c>
      <c r="D925" s="474"/>
      <c r="E925" s="475">
        <f t="shared" si="748"/>
        <v>0</v>
      </c>
      <c r="F925" s="470"/>
      <c r="G925" s="470"/>
      <c r="H925" s="470"/>
      <c r="I925" s="470"/>
      <c r="J925" s="470"/>
      <c r="K925" s="470"/>
      <c r="L925" s="470"/>
      <c r="M925" s="470"/>
      <c r="N925" s="470"/>
      <c r="O925" s="470"/>
      <c r="P925" s="470"/>
      <c r="Q925" s="470"/>
      <c r="R925" s="458">
        <f t="shared" si="749"/>
        <v>0</v>
      </c>
      <c r="S925" s="476"/>
      <c r="T925" s="476"/>
      <c r="U925" s="458">
        <f t="shared" si="750"/>
        <v>0</v>
      </c>
      <c r="V925" s="476"/>
      <c r="W925" s="476"/>
      <c r="X925" s="476"/>
      <c r="Y925" s="476"/>
      <c r="Z925" s="476"/>
      <c r="AA925" s="476"/>
      <c r="AB925" s="476"/>
      <c r="AC925" s="476"/>
      <c r="AD925" s="476"/>
      <c r="AE925" s="476"/>
      <c r="AF925" s="476"/>
      <c r="AG925" s="476"/>
      <c r="AH925" s="476"/>
      <c r="AI925" s="476"/>
      <c r="AJ925" s="458">
        <f t="shared" si="751"/>
        <v>0</v>
      </c>
      <c r="AK925" s="476"/>
      <c r="AL925" s="476"/>
      <c r="AM925" s="499">
        <f t="shared" si="752"/>
        <v>0</v>
      </c>
      <c r="AN925" s="470"/>
      <c r="AO925" s="470"/>
      <c r="AP925" s="470"/>
      <c r="AQ925" s="72">
        <f t="shared" si="753"/>
        <v>0</v>
      </c>
    </row>
    <row r="926" s="449" customFormat="1" ht="14" customHeight="1" spans="1:43">
      <c r="A926" s="469"/>
      <c r="B926" s="470"/>
      <c r="C926" s="206" t="s">
        <v>952</v>
      </c>
      <c r="D926" s="474"/>
      <c r="E926" s="475">
        <f t="shared" si="748"/>
        <v>0</v>
      </c>
      <c r="F926" s="470"/>
      <c r="G926" s="470"/>
      <c r="H926" s="470"/>
      <c r="I926" s="470"/>
      <c r="J926" s="470"/>
      <c r="K926" s="470"/>
      <c r="L926" s="470"/>
      <c r="M926" s="470"/>
      <c r="N926" s="470"/>
      <c r="O926" s="470"/>
      <c r="P926" s="470"/>
      <c r="Q926" s="470"/>
      <c r="R926" s="458">
        <f t="shared" si="749"/>
        <v>0</v>
      </c>
      <c r="S926" s="476"/>
      <c r="T926" s="476"/>
      <c r="U926" s="458">
        <f t="shared" si="750"/>
        <v>0</v>
      </c>
      <c r="V926" s="476"/>
      <c r="W926" s="476"/>
      <c r="X926" s="476"/>
      <c r="Y926" s="476"/>
      <c r="Z926" s="476"/>
      <c r="AA926" s="476"/>
      <c r="AB926" s="476"/>
      <c r="AC926" s="476"/>
      <c r="AD926" s="476"/>
      <c r="AE926" s="476"/>
      <c r="AF926" s="476"/>
      <c r="AG926" s="476"/>
      <c r="AH926" s="476"/>
      <c r="AI926" s="476"/>
      <c r="AJ926" s="458">
        <f t="shared" si="751"/>
        <v>0</v>
      </c>
      <c r="AK926" s="476"/>
      <c r="AL926" s="476"/>
      <c r="AM926" s="499">
        <f t="shared" si="752"/>
        <v>0</v>
      </c>
      <c r="AN926" s="470"/>
      <c r="AO926" s="470"/>
      <c r="AP926" s="470"/>
      <c r="AQ926" s="72">
        <f t="shared" si="753"/>
        <v>0</v>
      </c>
    </row>
    <row r="927" s="449" customFormat="1" ht="14" customHeight="1" spans="1:43">
      <c r="A927" s="469"/>
      <c r="B927" s="470"/>
      <c r="C927" s="206" t="s">
        <v>953</v>
      </c>
      <c r="D927" s="474"/>
      <c r="E927" s="475">
        <f t="shared" si="748"/>
        <v>0</v>
      </c>
      <c r="F927" s="470"/>
      <c r="G927" s="470"/>
      <c r="H927" s="470"/>
      <c r="I927" s="470"/>
      <c r="J927" s="470"/>
      <c r="K927" s="470"/>
      <c r="L927" s="470"/>
      <c r="M927" s="470"/>
      <c r="N927" s="470"/>
      <c r="O927" s="470"/>
      <c r="P927" s="470"/>
      <c r="Q927" s="470"/>
      <c r="R927" s="458">
        <f t="shared" si="749"/>
        <v>0</v>
      </c>
      <c r="S927" s="476"/>
      <c r="T927" s="476"/>
      <c r="U927" s="458">
        <f t="shared" si="750"/>
        <v>0</v>
      </c>
      <c r="V927" s="476"/>
      <c r="W927" s="476"/>
      <c r="X927" s="476"/>
      <c r="Y927" s="476"/>
      <c r="Z927" s="476"/>
      <c r="AA927" s="476"/>
      <c r="AB927" s="476"/>
      <c r="AC927" s="476"/>
      <c r="AD927" s="476"/>
      <c r="AE927" s="476"/>
      <c r="AF927" s="476"/>
      <c r="AG927" s="476"/>
      <c r="AH927" s="476"/>
      <c r="AI927" s="476"/>
      <c r="AJ927" s="458">
        <f t="shared" si="751"/>
        <v>0</v>
      </c>
      <c r="AK927" s="476"/>
      <c r="AL927" s="476"/>
      <c r="AM927" s="499">
        <f t="shared" si="752"/>
        <v>0</v>
      </c>
      <c r="AN927" s="470"/>
      <c r="AO927" s="470"/>
      <c r="AP927" s="470"/>
      <c r="AQ927" s="72">
        <f t="shared" si="753"/>
        <v>0</v>
      </c>
    </row>
    <row r="928" s="449" customFormat="1" ht="14" customHeight="1" spans="1:43">
      <c r="A928" s="469"/>
      <c r="B928" s="470"/>
      <c r="C928" s="206" t="s">
        <v>954</v>
      </c>
      <c r="D928" s="474"/>
      <c r="E928" s="475">
        <f t="shared" si="748"/>
        <v>0</v>
      </c>
      <c r="F928" s="470"/>
      <c r="G928" s="470"/>
      <c r="H928" s="470"/>
      <c r="I928" s="470"/>
      <c r="J928" s="470"/>
      <c r="K928" s="470"/>
      <c r="L928" s="470"/>
      <c r="M928" s="470"/>
      <c r="N928" s="470"/>
      <c r="O928" s="470"/>
      <c r="P928" s="470"/>
      <c r="Q928" s="470"/>
      <c r="R928" s="458">
        <f t="shared" si="749"/>
        <v>0</v>
      </c>
      <c r="S928" s="476"/>
      <c r="T928" s="476"/>
      <c r="U928" s="458">
        <f t="shared" si="750"/>
        <v>0</v>
      </c>
      <c r="V928" s="476"/>
      <c r="W928" s="476"/>
      <c r="X928" s="476"/>
      <c r="Y928" s="476"/>
      <c r="Z928" s="476"/>
      <c r="AA928" s="476"/>
      <c r="AB928" s="476"/>
      <c r="AC928" s="476"/>
      <c r="AD928" s="476"/>
      <c r="AE928" s="476"/>
      <c r="AF928" s="476"/>
      <c r="AG928" s="476"/>
      <c r="AH928" s="476"/>
      <c r="AI928" s="476"/>
      <c r="AJ928" s="458">
        <f t="shared" si="751"/>
        <v>0</v>
      </c>
      <c r="AK928" s="476"/>
      <c r="AL928" s="476"/>
      <c r="AM928" s="499">
        <f t="shared" si="752"/>
        <v>0</v>
      </c>
      <c r="AN928" s="470"/>
      <c r="AO928" s="470"/>
      <c r="AP928" s="470"/>
      <c r="AQ928" s="72">
        <f t="shared" si="753"/>
        <v>0</v>
      </c>
    </row>
    <row r="929" s="449" customFormat="1" ht="14" customHeight="1" spans="1:43">
      <c r="A929" s="469"/>
      <c r="B929" s="470"/>
      <c r="C929" s="206" t="s">
        <v>955</v>
      </c>
      <c r="D929" s="474"/>
      <c r="E929" s="475">
        <f t="shared" si="748"/>
        <v>0</v>
      </c>
      <c r="F929" s="470"/>
      <c r="G929" s="470"/>
      <c r="H929" s="470"/>
      <c r="I929" s="470"/>
      <c r="J929" s="470"/>
      <c r="K929" s="470"/>
      <c r="L929" s="470"/>
      <c r="M929" s="470"/>
      <c r="N929" s="470"/>
      <c r="O929" s="470"/>
      <c r="P929" s="470"/>
      <c r="Q929" s="470"/>
      <c r="R929" s="458">
        <f t="shared" si="749"/>
        <v>0</v>
      </c>
      <c r="S929" s="476"/>
      <c r="T929" s="476"/>
      <c r="U929" s="458">
        <f t="shared" si="750"/>
        <v>0</v>
      </c>
      <c r="V929" s="476"/>
      <c r="W929" s="476"/>
      <c r="X929" s="476"/>
      <c r="Y929" s="476"/>
      <c r="Z929" s="476"/>
      <c r="AA929" s="476"/>
      <c r="AB929" s="476"/>
      <c r="AC929" s="476"/>
      <c r="AD929" s="476"/>
      <c r="AE929" s="476"/>
      <c r="AF929" s="476"/>
      <c r="AG929" s="476"/>
      <c r="AH929" s="476"/>
      <c r="AI929" s="476"/>
      <c r="AJ929" s="458">
        <f t="shared" si="751"/>
        <v>0</v>
      </c>
      <c r="AK929" s="476"/>
      <c r="AL929" s="476"/>
      <c r="AM929" s="499">
        <f t="shared" si="752"/>
        <v>0</v>
      </c>
      <c r="AN929" s="470"/>
      <c r="AO929" s="470"/>
      <c r="AP929" s="470"/>
      <c r="AQ929" s="72">
        <f t="shared" si="753"/>
        <v>0</v>
      </c>
    </row>
    <row r="930" s="449" customFormat="1" ht="14" customHeight="1" spans="1:43">
      <c r="A930" s="469"/>
      <c r="B930" s="470"/>
      <c r="C930" s="206" t="s">
        <v>956</v>
      </c>
      <c r="D930" s="474"/>
      <c r="E930" s="475">
        <f t="shared" si="748"/>
        <v>0</v>
      </c>
      <c r="F930" s="470"/>
      <c r="G930" s="470"/>
      <c r="H930" s="470"/>
      <c r="I930" s="470"/>
      <c r="J930" s="470"/>
      <c r="K930" s="470"/>
      <c r="L930" s="470"/>
      <c r="M930" s="470"/>
      <c r="N930" s="470"/>
      <c r="O930" s="470"/>
      <c r="P930" s="470"/>
      <c r="Q930" s="470"/>
      <c r="R930" s="458">
        <f t="shared" si="749"/>
        <v>0</v>
      </c>
      <c r="S930" s="476"/>
      <c r="T930" s="476"/>
      <c r="U930" s="458">
        <f t="shared" si="750"/>
        <v>0</v>
      </c>
      <c r="V930" s="476"/>
      <c r="W930" s="476"/>
      <c r="X930" s="476"/>
      <c r="Y930" s="476"/>
      <c r="Z930" s="476"/>
      <c r="AA930" s="476"/>
      <c r="AB930" s="476"/>
      <c r="AC930" s="476"/>
      <c r="AD930" s="476"/>
      <c r="AE930" s="476"/>
      <c r="AF930" s="476"/>
      <c r="AG930" s="476"/>
      <c r="AH930" s="476"/>
      <c r="AI930" s="476"/>
      <c r="AJ930" s="458">
        <f t="shared" si="751"/>
        <v>0</v>
      </c>
      <c r="AK930" s="476"/>
      <c r="AL930" s="476"/>
      <c r="AM930" s="499">
        <f t="shared" si="752"/>
        <v>0</v>
      </c>
      <c r="AN930" s="470"/>
      <c r="AO930" s="470"/>
      <c r="AP930" s="470"/>
      <c r="AQ930" s="72">
        <f t="shared" si="753"/>
        <v>0</v>
      </c>
    </row>
    <row r="931" s="449" customFormat="1" ht="14" customHeight="1" spans="1:43">
      <c r="A931" s="469"/>
      <c r="B931" s="470"/>
      <c r="C931" s="206" t="s">
        <v>957</v>
      </c>
      <c r="D931" s="474"/>
      <c r="E931" s="475">
        <f t="shared" si="748"/>
        <v>30</v>
      </c>
      <c r="F931" s="470"/>
      <c r="G931" s="470"/>
      <c r="H931" s="470"/>
      <c r="I931" s="470"/>
      <c r="J931" s="470"/>
      <c r="K931" s="470"/>
      <c r="L931" s="470"/>
      <c r="M931" s="470"/>
      <c r="N931" s="470"/>
      <c r="O931" s="470"/>
      <c r="P931" s="470"/>
      <c r="Q931" s="470"/>
      <c r="R931" s="458">
        <f t="shared" si="749"/>
        <v>0</v>
      </c>
      <c r="S931" s="476"/>
      <c r="T931" s="476"/>
      <c r="U931" s="458">
        <f t="shared" si="750"/>
        <v>0</v>
      </c>
      <c r="V931" s="476"/>
      <c r="W931" s="476"/>
      <c r="X931" s="476"/>
      <c r="Y931" s="476"/>
      <c r="Z931" s="476"/>
      <c r="AA931" s="476"/>
      <c r="AB931" s="476"/>
      <c r="AC931" s="476"/>
      <c r="AD931" s="476"/>
      <c r="AE931" s="476"/>
      <c r="AF931" s="476"/>
      <c r="AG931" s="476"/>
      <c r="AH931" s="476"/>
      <c r="AI931" s="476">
        <v>30</v>
      </c>
      <c r="AJ931" s="458">
        <f t="shared" si="751"/>
        <v>30</v>
      </c>
      <c r="AK931" s="476"/>
      <c r="AL931" s="476"/>
      <c r="AM931" s="499">
        <f t="shared" si="752"/>
        <v>30</v>
      </c>
      <c r="AN931" s="470"/>
      <c r="AO931" s="470"/>
      <c r="AP931" s="470"/>
      <c r="AQ931" s="72">
        <f t="shared" si="753"/>
        <v>30</v>
      </c>
    </row>
    <row r="932" s="449" customFormat="1" ht="14" customHeight="1" spans="1:43">
      <c r="A932" s="469"/>
      <c r="B932" s="470"/>
      <c r="C932" s="206" t="s">
        <v>958</v>
      </c>
      <c r="D932" s="474">
        <f t="shared" ref="D932:AQ932" si="754">SUM(D933:D936)</f>
        <v>0</v>
      </c>
      <c r="E932" s="474">
        <f t="shared" si="754"/>
        <v>0</v>
      </c>
      <c r="F932" s="474">
        <f t="shared" si="754"/>
        <v>0</v>
      </c>
      <c r="G932" s="474">
        <f t="shared" si="754"/>
        <v>0</v>
      </c>
      <c r="H932" s="474">
        <f t="shared" si="754"/>
        <v>0</v>
      </c>
      <c r="I932" s="474">
        <f t="shared" si="754"/>
        <v>0</v>
      </c>
      <c r="J932" s="474">
        <f t="shared" si="754"/>
        <v>0</v>
      </c>
      <c r="K932" s="474">
        <f t="shared" si="754"/>
        <v>0</v>
      </c>
      <c r="L932" s="474">
        <f t="shared" si="754"/>
        <v>0</v>
      </c>
      <c r="M932" s="474">
        <f t="shared" si="754"/>
        <v>0</v>
      </c>
      <c r="N932" s="474">
        <f t="shared" si="754"/>
        <v>0</v>
      </c>
      <c r="O932" s="474">
        <f t="shared" si="754"/>
        <v>0</v>
      </c>
      <c r="P932" s="474">
        <f t="shared" si="754"/>
        <v>0</v>
      </c>
      <c r="Q932" s="474">
        <f t="shared" si="754"/>
        <v>0</v>
      </c>
      <c r="R932" s="474">
        <f t="shared" si="754"/>
        <v>0</v>
      </c>
      <c r="S932" s="474">
        <f t="shared" si="754"/>
        <v>0</v>
      </c>
      <c r="T932" s="474">
        <f t="shared" si="754"/>
        <v>0</v>
      </c>
      <c r="U932" s="474">
        <f t="shared" si="754"/>
        <v>0</v>
      </c>
      <c r="V932" s="474">
        <f t="shared" si="754"/>
        <v>0</v>
      </c>
      <c r="W932" s="474">
        <f t="shared" si="754"/>
        <v>0</v>
      </c>
      <c r="X932" s="474">
        <f t="shared" si="754"/>
        <v>0</v>
      </c>
      <c r="Y932" s="474">
        <f t="shared" si="754"/>
        <v>0</v>
      </c>
      <c r="Z932" s="474">
        <f t="shared" si="754"/>
        <v>0</v>
      </c>
      <c r="AA932" s="474">
        <f t="shared" si="754"/>
        <v>0</v>
      </c>
      <c r="AB932" s="474">
        <f t="shared" si="754"/>
        <v>0</v>
      </c>
      <c r="AC932" s="474">
        <f t="shared" si="754"/>
        <v>0</v>
      </c>
      <c r="AD932" s="474">
        <f t="shared" si="754"/>
        <v>0</v>
      </c>
      <c r="AE932" s="474">
        <f t="shared" si="754"/>
        <v>0</v>
      </c>
      <c r="AF932" s="474">
        <f t="shared" si="754"/>
        <v>0</v>
      </c>
      <c r="AG932" s="474">
        <f t="shared" si="754"/>
        <v>0</v>
      </c>
      <c r="AH932" s="474">
        <f t="shared" si="754"/>
        <v>0</v>
      </c>
      <c r="AI932" s="474">
        <f t="shared" si="754"/>
        <v>0</v>
      </c>
      <c r="AJ932" s="474">
        <f t="shared" si="754"/>
        <v>0</v>
      </c>
      <c r="AK932" s="474">
        <f t="shared" si="754"/>
        <v>0</v>
      </c>
      <c r="AL932" s="474">
        <f t="shared" si="754"/>
        <v>0</v>
      </c>
      <c r="AM932" s="498">
        <f t="shared" si="754"/>
        <v>0</v>
      </c>
      <c r="AN932" s="474">
        <f t="shared" si="754"/>
        <v>652</v>
      </c>
      <c r="AO932" s="474">
        <f t="shared" si="754"/>
        <v>0</v>
      </c>
      <c r="AP932" s="474">
        <f t="shared" si="754"/>
        <v>71</v>
      </c>
      <c r="AQ932" s="474">
        <f t="shared" si="754"/>
        <v>723</v>
      </c>
    </row>
    <row r="933" s="449" customFormat="1" ht="14" customHeight="1" spans="1:43">
      <c r="A933" s="469"/>
      <c r="B933" s="470"/>
      <c r="C933" s="206" t="s">
        <v>959</v>
      </c>
      <c r="D933" s="474"/>
      <c r="E933" s="475">
        <f t="shared" ref="E933:E936" si="755">R933+U933+V933+AJ933+AL933</f>
        <v>0</v>
      </c>
      <c r="F933" s="470"/>
      <c r="G933" s="470"/>
      <c r="H933" s="470"/>
      <c r="I933" s="470"/>
      <c r="J933" s="470"/>
      <c r="K933" s="470"/>
      <c r="L933" s="470"/>
      <c r="M933" s="470"/>
      <c r="N933" s="470"/>
      <c r="O933" s="470"/>
      <c r="P933" s="470"/>
      <c r="Q933" s="470"/>
      <c r="R933" s="458">
        <f t="shared" ref="R933:R936" si="756">SUM(F933:Q933)</f>
        <v>0</v>
      </c>
      <c r="S933" s="476"/>
      <c r="T933" s="476"/>
      <c r="U933" s="458">
        <f t="shared" ref="U933:U936" si="757">SUM(S933:T933)</f>
        <v>0</v>
      </c>
      <c r="V933" s="476"/>
      <c r="W933" s="476"/>
      <c r="X933" s="476"/>
      <c r="Y933" s="476"/>
      <c r="Z933" s="476"/>
      <c r="AA933" s="476"/>
      <c r="AB933" s="476"/>
      <c r="AC933" s="476"/>
      <c r="AD933" s="476"/>
      <c r="AE933" s="476"/>
      <c r="AF933" s="476"/>
      <c r="AG933" s="476"/>
      <c r="AH933" s="476"/>
      <c r="AI933" s="476"/>
      <c r="AJ933" s="458">
        <f t="shared" ref="AJ933:AJ936" si="758">SUM(W933:AI933)</f>
        <v>0</v>
      </c>
      <c r="AK933" s="476"/>
      <c r="AL933" s="476"/>
      <c r="AM933" s="499">
        <f t="shared" ref="AM933:AM936" si="759">R933+U933+V933+AJ933+AL933</f>
        <v>0</v>
      </c>
      <c r="AN933" s="470">
        <v>217</v>
      </c>
      <c r="AO933" s="470"/>
      <c r="AP933" s="470">
        <v>71</v>
      </c>
      <c r="AQ933" s="72">
        <f t="shared" ref="AQ933:AQ936" si="760">AM933+AN933+AO933+AP933</f>
        <v>288</v>
      </c>
    </row>
    <row r="934" s="449" customFormat="1" ht="14" customHeight="1" spans="1:43">
      <c r="A934" s="469"/>
      <c r="B934" s="470"/>
      <c r="C934" s="206" t="s">
        <v>960</v>
      </c>
      <c r="D934" s="474"/>
      <c r="E934" s="475">
        <f t="shared" si="755"/>
        <v>0</v>
      </c>
      <c r="F934" s="470"/>
      <c r="G934" s="470"/>
      <c r="H934" s="470"/>
      <c r="I934" s="470"/>
      <c r="J934" s="470"/>
      <c r="K934" s="470"/>
      <c r="L934" s="470"/>
      <c r="M934" s="470"/>
      <c r="N934" s="470"/>
      <c r="O934" s="470"/>
      <c r="P934" s="470"/>
      <c r="Q934" s="470"/>
      <c r="R934" s="458">
        <f t="shared" si="756"/>
        <v>0</v>
      </c>
      <c r="S934" s="476"/>
      <c r="T934" s="476"/>
      <c r="U934" s="458">
        <f t="shared" si="757"/>
        <v>0</v>
      </c>
      <c r="V934" s="476"/>
      <c r="W934" s="476"/>
      <c r="X934" s="476"/>
      <c r="Y934" s="476"/>
      <c r="Z934" s="476"/>
      <c r="AA934" s="476"/>
      <c r="AB934" s="476"/>
      <c r="AC934" s="476"/>
      <c r="AD934" s="476"/>
      <c r="AE934" s="476"/>
      <c r="AF934" s="476"/>
      <c r="AG934" s="476"/>
      <c r="AH934" s="476"/>
      <c r="AI934" s="476"/>
      <c r="AJ934" s="458">
        <f t="shared" si="758"/>
        <v>0</v>
      </c>
      <c r="AK934" s="476"/>
      <c r="AL934" s="476"/>
      <c r="AM934" s="499">
        <f t="shared" si="759"/>
        <v>0</v>
      </c>
      <c r="AN934" s="470">
        <v>241</v>
      </c>
      <c r="AO934" s="470"/>
      <c r="AP934" s="470"/>
      <c r="AQ934" s="72">
        <f t="shared" si="760"/>
        <v>241</v>
      </c>
    </row>
    <row r="935" s="449" customFormat="1" ht="14" customHeight="1" spans="1:43">
      <c r="A935" s="469"/>
      <c r="B935" s="470"/>
      <c r="C935" s="206" t="s">
        <v>961</v>
      </c>
      <c r="D935" s="474"/>
      <c r="E935" s="475">
        <f t="shared" si="755"/>
        <v>0</v>
      </c>
      <c r="F935" s="470"/>
      <c r="G935" s="470"/>
      <c r="H935" s="470"/>
      <c r="I935" s="470"/>
      <c r="J935" s="470"/>
      <c r="K935" s="470"/>
      <c r="L935" s="470"/>
      <c r="M935" s="470"/>
      <c r="N935" s="470"/>
      <c r="O935" s="470"/>
      <c r="P935" s="470"/>
      <c r="Q935" s="470"/>
      <c r="R935" s="458">
        <f t="shared" si="756"/>
        <v>0</v>
      </c>
      <c r="S935" s="476"/>
      <c r="T935" s="476"/>
      <c r="U935" s="458">
        <f t="shared" si="757"/>
        <v>0</v>
      </c>
      <c r="V935" s="476"/>
      <c r="W935" s="476"/>
      <c r="X935" s="476"/>
      <c r="Y935" s="476"/>
      <c r="Z935" s="476"/>
      <c r="AA935" s="476"/>
      <c r="AB935" s="476"/>
      <c r="AC935" s="476"/>
      <c r="AD935" s="476"/>
      <c r="AE935" s="476"/>
      <c r="AF935" s="476"/>
      <c r="AG935" s="476"/>
      <c r="AH935" s="476"/>
      <c r="AI935" s="476"/>
      <c r="AJ935" s="458">
        <f t="shared" si="758"/>
        <v>0</v>
      </c>
      <c r="AK935" s="476"/>
      <c r="AL935" s="476"/>
      <c r="AM935" s="499">
        <f t="shared" si="759"/>
        <v>0</v>
      </c>
      <c r="AN935" s="470">
        <v>194</v>
      </c>
      <c r="AO935" s="470"/>
      <c r="AP935" s="470"/>
      <c r="AQ935" s="72">
        <f t="shared" si="760"/>
        <v>194</v>
      </c>
    </row>
    <row r="936" s="449" customFormat="1" ht="14" customHeight="1" spans="1:43">
      <c r="A936" s="469"/>
      <c r="B936" s="470"/>
      <c r="C936" s="206" t="s">
        <v>962</v>
      </c>
      <c r="D936" s="474"/>
      <c r="E936" s="475">
        <f t="shared" si="755"/>
        <v>0</v>
      </c>
      <c r="F936" s="470"/>
      <c r="G936" s="470"/>
      <c r="H936" s="470"/>
      <c r="I936" s="470"/>
      <c r="J936" s="470"/>
      <c r="K936" s="470"/>
      <c r="L936" s="470"/>
      <c r="M936" s="470"/>
      <c r="N936" s="470"/>
      <c r="O936" s="470"/>
      <c r="P936" s="470"/>
      <c r="Q936" s="470"/>
      <c r="R936" s="458">
        <f t="shared" si="756"/>
        <v>0</v>
      </c>
      <c r="S936" s="476"/>
      <c r="T936" s="476"/>
      <c r="U936" s="458">
        <f t="shared" si="757"/>
        <v>0</v>
      </c>
      <c r="V936" s="476"/>
      <c r="W936" s="476"/>
      <c r="X936" s="476"/>
      <c r="Y936" s="476"/>
      <c r="Z936" s="476"/>
      <c r="AA936" s="476"/>
      <c r="AB936" s="476"/>
      <c r="AC936" s="476"/>
      <c r="AD936" s="476"/>
      <c r="AE936" s="476"/>
      <c r="AF936" s="476"/>
      <c r="AG936" s="476"/>
      <c r="AH936" s="476"/>
      <c r="AI936" s="476"/>
      <c r="AJ936" s="458">
        <f t="shared" si="758"/>
        <v>0</v>
      </c>
      <c r="AK936" s="476"/>
      <c r="AL936" s="476"/>
      <c r="AM936" s="499">
        <f t="shared" si="759"/>
        <v>0</v>
      </c>
      <c r="AN936" s="470"/>
      <c r="AO936" s="470"/>
      <c r="AP936" s="470"/>
      <c r="AQ936" s="72">
        <f t="shared" si="760"/>
        <v>0</v>
      </c>
    </row>
    <row r="937" s="449" customFormat="1" ht="14" customHeight="1" spans="1:43">
      <c r="A937" s="469"/>
      <c r="B937" s="470"/>
      <c r="C937" s="206" t="s">
        <v>963</v>
      </c>
      <c r="D937" s="474">
        <f t="shared" ref="D937:AQ937" si="761">SUM(D938:D943)</f>
        <v>0</v>
      </c>
      <c r="E937" s="474">
        <f t="shared" si="761"/>
        <v>0</v>
      </c>
      <c r="F937" s="474">
        <f t="shared" si="761"/>
        <v>0</v>
      </c>
      <c r="G937" s="474">
        <f t="shared" si="761"/>
        <v>0</v>
      </c>
      <c r="H937" s="474">
        <f t="shared" si="761"/>
        <v>0</v>
      </c>
      <c r="I937" s="474">
        <f t="shared" si="761"/>
        <v>0</v>
      </c>
      <c r="J937" s="474">
        <f t="shared" si="761"/>
        <v>0</v>
      </c>
      <c r="K937" s="474">
        <f t="shared" si="761"/>
        <v>0</v>
      </c>
      <c r="L937" s="474">
        <f t="shared" si="761"/>
        <v>0</v>
      </c>
      <c r="M937" s="474">
        <f t="shared" si="761"/>
        <v>0</v>
      </c>
      <c r="N937" s="474">
        <f t="shared" si="761"/>
        <v>0</v>
      </c>
      <c r="O937" s="474">
        <f t="shared" si="761"/>
        <v>0</v>
      </c>
      <c r="P937" s="474">
        <f t="shared" si="761"/>
        <v>0</v>
      </c>
      <c r="Q937" s="474">
        <f t="shared" si="761"/>
        <v>0</v>
      </c>
      <c r="R937" s="474">
        <f t="shared" si="761"/>
        <v>0</v>
      </c>
      <c r="S937" s="474">
        <f t="shared" si="761"/>
        <v>0</v>
      </c>
      <c r="T937" s="474">
        <f t="shared" si="761"/>
        <v>0</v>
      </c>
      <c r="U937" s="474">
        <f t="shared" si="761"/>
        <v>0</v>
      </c>
      <c r="V937" s="474">
        <f t="shared" si="761"/>
        <v>0</v>
      </c>
      <c r="W937" s="474">
        <f t="shared" si="761"/>
        <v>0</v>
      </c>
      <c r="X937" s="474">
        <f t="shared" si="761"/>
        <v>0</v>
      </c>
      <c r="Y937" s="474">
        <f t="shared" si="761"/>
        <v>0</v>
      </c>
      <c r="Z937" s="474">
        <f t="shared" si="761"/>
        <v>0</v>
      </c>
      <c r="AA937" s="474">
        <f t="shared" si="761"/>
        <v>0</v>
      </c>
      <c r="AB937" s="474">
        <f t="shared" si="761"/>
        <v>0</v>
      </c>
      <c r="AC937" s="474">
        <f t="shared" si="761"/>
        <v>0</v>
      </c>
      <c r="AD937" s="474">
        <f t="shared" si="761"/>
        <v>0</v>
      </c>
      <c r="AE937" s="474">
        <f t="shared" si="761"/>
        <v>0</v>
      </c>
      <c r="AF937" s="474">
        <f t="shared" si="761"/>
        <v>0</v>
      </c>
      <c r="AG937" s="474">
        <f t="shared" si="761"/>
        <v>0</v>
      </c>
      <c r="AH937" s="474">
        <f t="shared" si="761"/>
        <v>0</v>
      </c>
      <c r="AI937" s="474">
        <f t="shared" si="761"/>
        <v>0</v>
      </c>
      <c r="AJ937" s="474">
        <f t="shared" si="761"/>
        <v>0</v>
      </c>
      <c r="AK937" s="474">
        <f t="shared" si="761"/>
        <v>0</v>
      </c>
      <c r="AL937" s="474">
        <f t="shared" si="761"/>
        <v>0</v>
      </c>
      <c r="AM937" s="498">
        <f t="shared" si="761"/>
        <v>0</v>
      </c>
      <c r="AN937" s="474">
        <f t="shared" si="761"/>
        <v>0</v>
      </c>
      <c r="AO937" s="474">
        <f t="shared" si="761"/>
        <v>0</v>
      </c>
      <c r="AP937" s="474">
        <f t="shared" si="761"/>
        <v>0</v>
      </c>
      <c r="AQ937" s="474">
        <f t="shared" si="761"/>
        <v>0</v>
      </c>
    </row>
    <row r="938" s="449" customFormat="1" ht="14" customHeight="1" spans="1:43">
      <c r="A938" s="469"/>
      <c r="B938" s="470"/>
      <c r="C938" s="206" t="s">
        <v>811</v>
      </c>
      <c r="D938" s="474"/>
      <c r="E938" s="475">
        <f t="shared" ref="E938:E943" si="762">R938+U938+V938+AJ938+AL938</f>
        <v>0</v>
      </c>
      <c r="F938" s="470"/>
      <c r="G938" s="470"/>
      <c r="H938" s="470"/>
      <c r="I938" s="470"/>
      <c r="J938" s="470"/>
      <c r="K938" s="470"/>
      <c r="L938" s="470"/>
      <c r="M938" s="470"/>
      <c r="N938" s="470"/>
      <c r="O938" s="470"/>
      <c r="P938" s="470"/>
      <c r="Q938" s="470"/>
      <c r="R938" s="458">
        <f t="shared" ref="R938:R943" si="763">SUM(F938:Q938)</f>
        <v>0</v>
      </c>
      <c r="S938" s="476"/>
      <c r="T938" s="476"/>
      <c r="U938" s="458">
        <f t="shared" ref="U938:U943" si="764">SUM(S938:T938)</f>
        <v>0</v>
      </c>
      <c r="V938" s="476"/>
      <c r="W938" s="476"/>
      <c r="X938" s="476"/>
      <c r="Y938" s="476"/>
      <c r="Z938" s="476"/>
      <c r="AA938" s="476"/>
      <c r="AB938" s="476"/>
      <c r="AC938" s="476"/>
      <c r="AD938" s="476"/>
      <c r="AE938" s="476"/>
      <c r="AF938" s="476"/>
      <c r="AG938" s="476"/>
      <c r="AH938" s="476"/>
      <c r="AI938" s="476"/>
      <c r="AJ938" s="458">
        <f t="shared" ref="AJ938:AJ943" si="765">SUM(W938:AI938)</f>
        <v>0</v>
      </c>
      <c r="AK938" s="476"/>
      <c r="AL938" s="476"/>
      <c r="AM938" s="499">
        <f t="shared" ref="AM938:AM943" si="766">R938+U938+V938+AJ938+AL938</f>
        <v>0</v>
      </c>
      <c r="AN938" s="470"/>
      <c r="AO938" s="470"/>
      <c r="AP938" s="470"/>
      <c r="AQ938" s="72">
        <f t="shared" ref="AQ938:AQ943" si="767">AM938+AN938+AO938+AP938</f>
        <v>0</v>
      </c>
    </row>
    <row r="939" s="449" customFormat="1" ht="14" customHeight="1" spans="1:43">
      <c r="A939" s="469"/>
      <c r="B939" s="470"/>
      <c r="C939" s="206" t="s">
        <v>812</v>
      </c>
      <c r="D939" s="474"/>
      <c r="E939" s="475">
        <f t="shared" si="762"/>
        <v>0</v>
      </c>
      <c r="F939" s="470"/>
      <c r="G939" s="470"/>
      <c r="H939" s="470"/>
      <c r="I939" s="470"/>
      <c r="J939" s="470"/>
      <c r="K939" s="470"/>
      <c r="L939" s="470"/>
      <c r="M939" s="470"/>
      <c r="N939" s="470"/>
      <c r="O939" s="470"/>
      <c r="P939" s="470"/>
      <c r="Q939" s="470"/>
      <c r="R939" s="458">
        <f t="shared" si="763"/>
        <v>0</v>
      </c>
      <c r="S939" s="476"/>
      <c r="T939" s="476"/>
      <c r="U939" s="458">
        <f t="shared" si="764"/>
        <v>0</v>
      </c>
      <c r="V939" s="476"/>
      <c r="W939" s="476"/>
      <c r="X939" s="476"/>
      <c r="Y939" s="476"/>
      <c r="Z939" s="476"/>
      <c r="AA939" s="476"/>
      <c r="AB939" s="476"/>
      <c r="AC939" s="476"/>
      <c r="AD939" s="476"/>
      <c r="AE939" s="476"/>
      <c r="AF939" s="476"/>
      <c r="AG939" s="476"/>
      <c r="AH939" s="476"/>
      <c r="AI939" s="476"/>
      <c r="AJ939" s="458">
        <f t="shared" si="765"/>
        <v>0</v>
      </c>
      <c r="AK939" s="476"/>
      <c r="AL939" s="476"/>
      <c r="AM939" s="499">
        <f t="shared" si="766"/>
        <v>0</v>
      </c>
      <c r="AN939" s="470"/>
      <c r="AO939" s="470"/>
      <c r="AP939" s="470"/>
      <c r="AQ939" s="72">
        <f t="shared" si="767"/>
        <v>0</v>
      </c>
    </row>
    <row r="940" s="449" customFormat="1" ht="14" customHeight="1" spans="1:43">
      <c r="A940" s="469"/>
      <c r="B940" s="470"/>
      <c r="C940" s="206" t="s">
        <v>813</v>
      </c>
      <c r="D940" s="474"/>
      <c r="E940" s="475">
        <f t="shared" si="762"/>
        <v>0</v>
      </c>
      <c r="F940" s="470"/>
      <c r="G940" s="470"/>
      <c r="H940" s="470"/>
      <c r="I940" s="470"/>
      <c r="J940" s="470"/>
      <c r="K940" s="470"/>
      <c r="L940" s="470"/>
      <c r="M940" s="470"/>
      <c r="N940" s="470"/>
      <c r="O940" s="470"/>
      <c r="P940" s="470"/>
      <c r="Q940" s="470"/>
      <c r="R940" s="458">
        <f t="shared" si="763"/>
        <v>0</v>
      </c>
      <c r="S940" s="476"/>
      <c r="T940" s="476"/>
      <c r="U940" s="458">
        <f t="shared" si="764"/>
        <v>0</v>
      </c>
      <c r="V940" s="476"/>
      <c r="W940" s="476"/>
      <c r="X940" s="476"/>
      <c r="Y940" s="476"/>
      <c r="Z940" s="476"/>
      <c r="AA940" s="476"/>
      <c r="AB940" s="476"/>
      <c r="AC940" s="476"/>
      <c r="AD940" s="476"/>
      <c r="AE940" s="476"/>
      <c r="AF940" s="476"/>
      <c r="AG940" s="476"/>
      <c r="AH940" s="476"/>
      <c r="AI940" s="476"/>
      <c r="AJ940" s="458">
        <f t="shared" si="765"/>
        <v>0</v>
      </c>
      <c r="AK940" s="476"/>
      <c r="AL940" s="476"/>
      <c r="AM940" s="499">
        <f t="shared" si="766"/>
        <v>0</v>
      </c>
      <c r="AN940" s="470"/>
      <c r="AO940" s="470"/>
      <c r="AP940" s="470"/>
      <c r="AQ940" s="72">
        <f t="shared" si="767"/>
        <v>0</v>
      </c>
    </row>
    <row r="941" s="449" customFormat="1" ht="14" customHeight="1" spans="1:43">
      <c r="A941" s="469"/>
      <c r="B941" s="470"/>
      <c r="C941" s="206" t="s">
        <v>964</v>
      </c>
      <c r="D941" s="474"/>
      <c r="E941" s="475">
        <f t="shared" si="762"/>
        <v>0</v>
      </c>
      <c r="F941" s="470"/>
      <c r="G941" s="470"/>
      <c r="H941" s="470"/>
      <c r="I941" s="470"/>
      <c r="J941" s="470"/>
      <c r="K941" s="470"/>
      <c r="L941" s="470"/>
      <c r="M941" s="470"/>
      <c r="N941" s="470"/>
      <c r="O941" s="470"/>
      <c r="P941" s="470"/>
      <c r="Q941" s="470"/>
      <c r="R941" s="458">
        <f t="shared" si="763"/>
        <v>0</v>
      </c>
      <c r="S941" s="476"/>
      <c r="T941" s="476"/>
      <c r="U941" s="458">
        <f t="shared" si="764"/>
        <v>0</v>
      </c>
      <c r="V941" s="476"/>
      <c r="W941" s="476"/>
      <c r="X941" s="476"/>
      <c r="Y941" s="476"/>
      <c r="Z941" s="476"/>
      <c r="AA941" s="476"/>
      <c r="AB941" s="476"/>
      <c r="AC941" s="476"/>
      <c r="AD941" s="476"/>
      <c r="AE941" s="476"/>
      <c r="AF941" s="476"/>
      <c r="AG941" s="476"/>
      <c r="AH941" s="476"/>
      <c r="AI941" s="476"/>
      <c r="AJ941" s="458">
        <f t="shared" si="765"/>
        <v>0</v>
      </c>
      <c r="AK941" s="476"/>
      <c r="AL941" s="476"/>
      <c r="AM941" s="499">
        <f t="shared" si="766"/>
        <v>0</v>
      </c>
      <c r="AN941" s="470"/>
      <c r="AO941" s="470"/>
      <c r="AP941" s="470"/>
      <c r="AQ941" s="72">
        <f t="shared" si="767"/>
        <v>0</v>
      </c>
    </row>
    <row r="942" s="449" customFormat="1" ht="14" customHeight="1" spans="1:43">
      <c r="A942" s="469"/>
      <c r="B942" s="470"/>
      <c r="C942" s="206" t="s">
        <v>965</v>
      </c>
      <c r="D942" s="474"/>
      <c r="E942" s="475">
        <f t="shared" si="762"/>
        <v>0</v>
      </c>
      <c r="F942" s="470"/>
      <c r="G942" s="470"/>
      <c r="H942" s="470"/>
      <c r="I942" s="470"/>
      <c r="J942" s="470"/>
      <c r="K942" s="470"/>
      <c r="L942" s="470"/>
      <c r="M942" s="470"/>
      <c r="N942" s="470"/>
      <c r="O942" s="470"/>
      <c r="P942" s="470"/>
      <c r="Q942" s="470"/>
      <c r="R942" s="458">
        <f t="shared" si="763"/>
        <v>0</v>
      </c>
      <c r="S942" s="476"/>
      <c r="T942" s="476"/>
      <c r="U942" s="458">
        <f t="shared" si="764"/>
        <v>0</v>
      </c>
      <c r="V942" s="476"/>
      <c r="W942" s="476"/>
      <c r="X942" s="476"/>
      <c r="Y942" s="476"/>
      <c r="Z942" s="476"/>
      <c r="AA942" s="476"/>
      <c r="AB942" s="476"/>
      <c r="AC942" s="476"/>
      <c r="AD942" s="476"/>
      <c r="AE942" s="476"/>
      <c r="AF942" s="476"/>
      <c r="AG942" s="476"/>
      <c r="AH942" s="476"/>
      <c r="AI942" s="476"/>
      <c r="AJ942" s="458">
        <f t="shared" si="765"/>
        <v>0</v>
      </c>
      <c r="AK942" s="476"/>
      <c r="AL942" s="476"/>
      <c r="AM942" s="499">
        <f t="shared" si="766"/>
        <v>0</v>
      </c>
      <c r="AN942" s="470"/>
      <c r="AO942" s="470"/>
      <c r="AP942" s="470"/>
      <c r="AQ942" s="72">
        <f t="shared" si="767"/>
        <v>0</v>
      </c>
    </row>
    <row r="943" s="449" customFormat="1" ht="14" customHeight="1" spans="1:43">
      <c r="A943" s="469"/>
      <c r="B943" s="470"/>
      <c r="C943" s="206" t="s">
        <v>966</v>
      </c>
      <c r="D943" s="474"/>
      <c r="E943" s="475">
        <f t="shared" si="762"/>
        <v>0</v>
      </c>
      <c r="F943" s="470"/>
      <c r="G943" s="470"/>
      <c r="H943" s="470"/>
      <c r="I943" s="470"/>
      <c r="J943" s="470"/>
      <c r="K943" s="470"/>
      <c r="L943" s="470"/>
      <c r="M943" s="470"/>
      <c r="N943" s="470"/>
      <c r="O943" s="470"/>
      <c r="P943" s="470"/>
      <c r="Q943" s="470"/>
      <c r="R943" s="458">
        <f t="shared" si="763"/>
        <v>0</v>
      </c>
      <c r="S943" s="476"/>
      <c r="T943" s="476"/>
      <c r="U943" s="458">
        <f t="shared" si="764"/>
        <v>0</v>
      </c>
      <c r="V943" s="476"/>
      <c r="W943" s="476"/>
      <c r="X943" s="476"/>
      <c r="Y943" s="476"/>
      <c r="Z943" s="476"/>
      <c r="AA943" s="476"/>
      <c r="AB943" s="476"/>
      <c r="AC943" s="476"/>
      <c r="AD943" s="476"/>
      <c r="AE943" s="476"/>
      <c r="AF943" s="476"/>
      <c r="AG943" s="476"/>
      <c r="AH943" s="476"/>
      <c r="AI943" s="476"/>
      <c r="AJ943" s="458">
        <f t="shared" si="765"/>
        <v>0</v>
      </c>
      <c r="AK943" s="476"/>
      <c r="AL943" s="476"/>
      <c r="AM943" s="499">
        <f t="shared" si="766"/>
        <v>0</v>
      </c>
      <c r="AN943" s="470"/>
      <c r="AO943" s="470"/>
      <c r="AP943" s="470"/>
      <c r="AQ943" s="72">
        <f t="shared" si="767"/>
        <v>0</v>
      </c>
    </row>
    <row r="944" s="449" customFormat="1" ht="14" customHeight="1" spans="1:43">
      <c r="A944" s="469"/>
      <c r="B944" s="470"/>
      <c r="C944" s="206" t="s">
        <v>967</v>
      </c>
      <c r="D944" s="474">
        <f t="shared" ref="D944:AQ944" si="768">SUM(D945:D948)</f>
        <v>0</v>
      </c>
      <c r="E944" s="474">
        <f t="shared" si="768"/>
        <v>0</v>
      </c>
      <c r="F944" s="474">
        <f t="shared" si="768"/>
        <v>0</v>
      </c>
      <c r="G944" s="474">
        <f t="shared" si="768"/>
        <v>0</v>
      </c>
      <c r="H944" s="474">
        <f t="shared" si="768"/>
        <v>0</v>
      </c>
      <c r="I944" s="474">
        <f t="shared" si="768"/>
        <v>0</v>
      </c>
      <c r="J944" s="474">
        <f t="shared" si="768"/>
        <v>0</v>
      </c>
      <c r="K944" s="474">
        <f t="shared" si="768"/>
        <v>0</v>
      </c>
      <c r="L944" s="474">
        <f t="shared" si="768"/>
        <v>0</v>
      </c>
      <c r="M944" s="474">
        <f t="shared" si="768"/>
        <v>0</v>
      </c>
      <c r="N944" s="474">
        <f t="shared" si="768"/>
        <v>0</v>
      </c>
      <c r="O944" s="474">
        <f t="shared" si="768"/>
        <v>0</v>
      </c>
      <c r="P944" s="474">
        <f t="shared" si="768"/>
        <v>0</v>
      </c>
      <c r="Q944" s="474">
        <f t="shared" si="768"/>
        <v>0</v>
      </c>
      <c r="R944" s="474">
        <f t="shared" si="768"/>
        <v>0</v>
      </c>
      <c r="S944" s="474">
        <f t="shared" si="768"/>
        <v>0</v>
      </c>
      <c r="T944" s="474">
        <f t="shared" si="768"/>
        <v>0</v>
      </c>
      <c r="U944" s="474">
        <f t="shared" si="768"/>
        <v>0</v>
      </c>
      <c r="V944" s="474">
        <f t="shared" si="768"/>
        <v>0</v>
      </c>
      <c r="W944" s="474">
        <f t="shared" si="768"/>
        <v>0</v>
      </c>
      <c r="X944" s="474">
        <f t="shared" si="768"/>
        <v>0</v>
      </c>
      <c r="Y944" s="474">
        <f t="shared" si="768"/>
        <v>0</v>
      </c>
      <c r="Z944" s="474">
        <f t="shared" si="768"/>
        <v>0</v>
      </c>
      <c r="AA944" s="474">
        <f t="shared" si="768"/>
        <v>0</v>
      </c>
      <c r="AB944" s="474">
        <f t="shared" si="768"/>
        <v>0</v>
      </c>
      <c r="AC944" s="474">
        <f t="shared" si="768"/>
        <v>0</v>
      </c>
      <c r="AD944" s="474">
        <f t="shared" si="768"/>
        <v>0</v>
      </c>
      <c r="AE944" s="474">
        <f t="shared" si="768"/>
        <v>0</v>
      </c>
      <c r="AF944" s="474">
        <f t="shared" si="768"/>
        <v>0</v>
      </c>
      <c r="AG944" s="474">
        <f t="shared" si="768"/>
        <v>0</v>
      </c>
      <c r="AH944" s="474">
        <f t="shared" si="768"/>
        <v>0</v>
      </c>
      <c r="AI944" s="474">
        <f t="shared" si="768"/>
        <v>0</v>
      </c>
      <c r="AJ944" s="474">
        <f t="shared" si="768"/>
        <v>0</v>
      </c>
      <c r="AK944" s="474">
        <f t="shared" si="768"/>
        <v>0</v>
      </c>
      <c r="AL944" s="474">
        <f t="shared" si="768"/>
        <v>0</v>
      </c>
      <c r="AM944" s="498">
        <f t="shared" si="768"/>
        <v>0</v>
      </c>
      <c r="AN944" s="474">
        <f t="shared" si="768"/>
        <v>1963</v>
      </c>
      <c r="AO944" s="474">
        <f t="shared" si="768"/>
        <v>0</v>
      </c>
      <c r="AP944" s="474">
        <f t="shared" si="768"/>
        <v>0</v>
      </c>
      <c r="AQ944" s="474">
        <f t="shared" si="768"/>
        <v>1963</v>
      </c>
    </row>
    <row r="945" s="449" customFormat="1" ht="14" customHeight="1" spans="1:43">
      <c r="A945" s="469"/>
      <c r="B945" s="470"/>
      <c r="C945" s="206" t="s">
        <v>968</v>
      </c>
      <c r="D945" s="474"/>
      <c r="E945" s="475">
        <f t="shared" ref="E945:E948" si="769">R945+U945+V945+AJ945+AL945</f>
        <v>0</v>
      </c>
      <c r="F945" s="470"/>
      <c r="G945" s="470"/>
      <c r="H945" s="470"/>
      <c r="I945" s="470"/>
      <c r="J945" s="470"/>
      <c r="K945" s="470"/>
      <c r="L945" s="470"/>
      <c r="M945" s="470"/>
      <c r="N945" s="470"/>
      <c r="O945" s="470"/>
      <c r="P945" s="470"/>
      <c r="Q945" s="470"/>
      <c r="R945" s="458">
        <f t="shared" ref="R945:R948" si="770">SUM(F945:Q945)</f>
        <v>0</v>
      </c>
      <c r="S945" s="476"/>
      <c r="T945" s="476"/>
      <c r="U945" s="458">
        <f t="shared" ref="U945:U948" si="771">SUM(S945:T945)</f>
        <v>0</v>
      </c>
      <c r="V945" s="476"/>
      <c r="W945" s="476"/>
      <c r="X945" s="476"/>
      <c r="Y945" s="476"/>
      <c r="Z945" s="476"/>
      <c r="AA945" s="476"/>
      <c r="AB945" s="476"/>
      <c r="AC945" s="476"/>
      <c r="AD945" s="476"/>
      <c r="AE945" s="476"/>
      <c r="AF945" s="476"/>
      <c r="AG945" s="476"/>
      <c r="AH945" s="476"/>
      <c r="AI945" s="476"/>
      <c r="AJ945" s="458">
        <f t="shared" ref="AJ945:AJ948" si="772">SUM(W945:AI945)</f>
        <v>0</v>
      </c>
      <c r="AK945" s="476"/>
      <c r="AL945" s="476"/>
      <c r="AM945" s="499">
        <f t="shared" ref="AM945:AM948" si="773">R945+U945+V945+AJ945+AL945</f>
        <v>0</v>
      </c>
      <c r="AN945" s="470"/>
      <c r="AO945" s="470"/>
      <c r="AP945" s="470"/>
      <c r="AQ945" s="72">
        <f t="shared" ref="AQ945:AQ948" si="774">AM945+AN945+AO945+AP945</f>
        <v>0</v>
      </c>
    </row>
    <row r="946" s="449" customFormat="1" ht="14" customHeight="1" spans="1:43">
      <c r="A946" s="469"/>
      <c r="B946" s="470"/>
      <c r="C946" s="206" t="s">
        <v>969</v>
      </c>
      <c r="D946" s="474"/>
      <c r="E946" s="475">
        <f t="shared" si="769"/>
        <v>0</v>
      </c>
      <c r="F946" s="470"/>
      <c r="G946" s="470"/>
      <c r="H946" s="470"/>
      <c r="I946" s="470"/>
      <c r="J946" s="470"/>
      <c r="K946" s="470"/>
      <c r="L946" s="470"/>
      <c r="M946" s="470"/>
      <c r="N946" s="470"/>
      <c r="O946" s="470"/>
      <c r="P946" s="470"/>
      <c r="Q946" s="470"/>
      <c r="R946" s="458">
        <f t="shared" si="770"/>
        <v>0</v>
      </c>
      <c r="S946" s="476"/>
      <c r="T946" s="476"/>
      <c r="U946" s="458">
        <f t="shared" si="771"/>
        <v>0</v>
      </c>
      <c r="V946" s="476"/>
      <c r="W946" s="476"/>
      <c r="X946" s="476"/>
      <c r="Y946" s="476"/>
      <c r="Z946" s="476"/>
      <c r="AA946" s="476"/>
      <c r="AB946" s="476"/>
      <c r="AC946" s="476"/>
      <c r="AD946" s="476"/>
      <c r="AE946" s="476"/>
      <c r="AF946" s="476"/>
      <c r="AG946" s="476"/>
      <c r="AH946" s="476"/>
      <c r="AI946" s="476"/>
      <c r="AJ946" s="458">
        <f t="shared" si="772"/>
        <v>0</v>
      </c>
      <c r="AK946" s="476"/>
      <c r="AL946" s="476"/>
      <c r="AM946" s="499">
        <f t="shared" si="773"/>
        <v>0</v>
      </c>
      <c r="AN946" s="470">
        <v>1963</v>
      </c>
      <c r="AO946" s="470"/>
      <c r="AP946" s="470"/>
      <c r="AQ946" s="72">
        <f t="shared" si="774"/>
        <v>1963</v>
      </c>
    </row>
    <row r="947" s="449" customFormat="1" ht="14" customHeight="1" spans="1:43">
      <c r="A947" s="469"/>
      <c r="B947" s="470"/>
      <c r="C947" s="206" t="s">
        <v>970</v>
      </c>
      <c r="D947" s="474"/>
      <c r="E947" s="475">
        <f t="shared" si="769"/>
        <v>0</v>
      </c>
      <c r="F947" s="470"/>
      <c r="G947" s="470"/>
      <c r="H947" s="470"/>
      <c r="I947" s="470"/>
      <c r="J947" s="470"/>
      <c r="K947" s="470"/>
      <c r="L947" s="470"/>
      <c r="M947" s="470"/>
      <c r="N947" s="470"/>
      <c r="O947" s="470"/>
      <c r="P947" s="470"/>
      <c r="Q947" s="470"/>
      <c r="R947" s="458">
        <f t="shared" si="770"/>
        <v>0</v>
      </c>
      <c r="S947" s="476"/>
      <c r="T947" s="476"/>
      <c r="U947" s="458">
        <f t="shared" si="771"/>
        <v>0</v>
      </c>
      <c r="V947" s="476"/>
      <c r="W947" s="476"/>
      <c r="X947" s="476"/>
      <c r="Y947" s="476"/>
      <c r="Z947" s="476"/>
      <c r="AA947" s="476"/>
      <c r="AB947" s="476"/>
      <c r="AC947" s="476"/>
      <c r="AD947" s="476"/>
      <c r="AE947" s="476"/>
      <c r="AF947" s="476"/>
      <c r="AG947" s="476"/>
      <c r="AH947" s="476"/>
      <c r="AI947" s="476"/>
      <c r="AJ947" s="458">
        <f t="shared" si="772"/>
        <v>0</v>
      </c>
      <c r="AK947" s="476"/>
      <c r="AL947" s="476"/>
      <c r="AM947" s="499">
        <f t="shared" si="773"/>
        <v>0</v>
      </c>
      <c r="AN947" s="470"/>
      <c r="AO947" s="470"/>
      <c r="AP947" s="470"/>
      <c r="AQ947" s="72">
        <f t="shared" si="774"/>
        <v>0</v>
      </c>
    </row>
    <row r="948" s="449" customFormat="1" ht="14" customHeight="1" spans="1:43">
      <c r="A948" s="469"/>
      <c r="B948" s="470"/>
      <c r="C948" s="206" t="s">
        <v>971</v>
      </c>
      <c r="D948" s="474"/>
      <c r="E948" s="475">
        <f t="shared" si="769"/>
        <v>0</v>
      </c>
      <c r="F948" s="470"/>
      <c r="G948" s="470"/>
      <c r="H948" s="470"/>
      <c r="I948" s="470"/>
      <c r="J948" s="470"/>
      <c r="K948" s="470"/>
      <c r="L948" s="470"/>
      <c r="M948" s="470"/>
      <c r="N948" s="470"/>
      <c r="O948" s="470"/>
      <c r="P948" s="470"/>
      <c r="Q948" s="470"/>
      <c r="R948" s="458">
        <f t="shared" si="770"/>
        <v>0</v>
      </c>
      <c r="S948" s="476"/>
      <c r="T948" s="476"/>
      <c r="U948" s="458">
        <f t="shared" si="771"/>
        <v>0</v>
      </c>
      <c r="V948" s="476"/>
      <c r="W948" s="476"/>
      <c r="X948" s="476"/>
      <c r="Y948" s="476"/>
      <c r="Z948" s="476"/>
      <c r="AA948" s="476"/>
      <c r="AB948" s="476"/>
      <c r="AC948" s="476"/>
      <c r="AD948" s="476"/>
      <c r="AE948" s="476"/>
      <c r="AF948" s="476"/>
      <c r="AG948" s="476"/>
      <c r="AH948" s="476"/>
      <c r="AI948" s="476"/>
      <c r="AJ948" s="458">
        <f t="shared" si="772"/>
        <v>0</v>
      </c>
      <c r="AK948" s="476"/>
      <c r="AL948" s="476"/>
      <c r="AM948" s="499">
        <f t="shared" si="773"/>
        <v>0</v>
      </c>
      <c r="AN948" s="470"/>
      <c r="AO948" s="470"/>
      <c r="AP948" s="470"/>
      <c r="AQ948" s="72">
        <f t="shared" si="774"/>
        <v>0</v>
      </c>
    </row>
    <row r="949" s="449" customFormat="1" ht="14" customHeight="1" spans="1:43">
      <c r="A949" s="469"/>
      <c r="B949" s="470"/>
      <c r="C949" s="206" t="s">
        <v>972</v>
      </c>
      <c r="D949" s="474">
        <f t="shared" ref="D949:AQ949" si="775">SUM(D950:D951)</f>
        <v>0</v>
      </c>
      <c r="E949" s="474">
        <f t="shared" si="775"/>
        <v>0</v>
      </c>
      <c r="F949" s="474">
        <f t="shared" si="775"/>
        <v>0</v>
      </c>
      <c r="G949" s="474">
        <f t="shared" si="775"/>
        <v>0</v>
      </c>
      <c r="H949" s="474">
        <f t="shared" si="775"/>
        <v>0</v>
      </c>
      <c r="I949" s="474">
        <f t="shared" si="775"/>
        <v>0</v>
      </c>
      <c r="J949" s="474">
        <f t="shared" si="775"/>
        <v>0</v>
      </c>
      <c r="K949" s="474">
        <f t="shared" si="775"/>
        <v>0</v>
      </c>
      <c r="L949" s="474">
        <f t="shared" si="775"/>
        <v>0</v>
      </c>
      <c r="M949" s="474">
        <f t="shared" si="775"/>
        <v>0</v>
      </c>
      <c r="N949" s="474">
        <f t="shared" si="775"/>
        <v>0</v>
      </c>
      <c r="O949" s="474">
        <f t="shared" si="775"/>
        <v>0</v>
      </c>
      <c r="P949" s="474">
        <f t="shared" si="775"/>
        <v>0</v>
      </c>
      <c r="Q949" s="474">
        <f t="shared" si="775"/>
        <v>0</v>
      </c>
      <c r="R949" s="474">
        <f t="shared" si="775"/>
        <v>0</v>
      </c>
      <c r="S949" s="474">
        <f t="shared" si="775"/>
        <v>0</v>
      </c>
      <c r="T949" s="474">
        <f t="shared" si="775"/>
        <v>0</v>
      </c>
      <c r="U949" s="474">
        <f t="shared" si="775"/>
        <v>0</v>
      </c>
      <c r="V949" s="474">
        <f t="shared" si="775"/>
        <v>0</v>
      </c>
      <c r="W949" s="474">
        <f t="shared" si="775"/>
        <v>0</v>
      </c>
      <c r="X949" s="474">
        <f t="shared" si="775"/>
        <v>0</v>
      </c>
      <c r="Y949" s="474">
        <f t="shared" si="775"/>
        <v>0</v>
      </c>
      <c r="Z949" s="474">
        <f t="shared" si="775"/>
        <v>0</v>
      </c>
      <c r="AA949" s="474">
        <f t="shared" si="775"/>
        <v>0</v>
      </c>
      <c r="AB949" s="474">
        <f t="shared" si="775"/>
        <v>0</v>
      </c>
      <c r="AC949" s="474">
        <f t="shared" si="775"/>
        <v>0</v>
      </c>
      <c r="AD949" s="474">
        <f t="shared" si="775"/>
        <v>0</v>
      </c>
      <c r="AE949" s="474">
        <f t="shared" si="775"/>
        <v>0</v>
      </c>
      <c r="AF949" s="474">
        <f t="shared" si="775"/>
        <v>0</v>
      </c>
      <c r="AG949" s="474">
        <f t="shared" si="775"/>
        <v>0</v>
      </c>
      <c r="AH949" s="474">
        <f t="shared" si="775"/>
        <v>0</v>
      </c>
      <c r="AI949" s="474">
        <f t="shared" si="775"/>
        <v>0</v>
      </c>
      <c r="AJ949" s="474">
        <f t="shared" si="775"/>
        <v>0</v>
      </c>
      <c r="AK949" s="474">
        <f t="shared" si="775"/>
        <v>0</v>
      </c>
      <c r="AL949" s="474">
        <f t="shared" si="775"/>
        <v>0</v>
      </c>
      <c r="AM949" s="498">
        <f t="shared" si="775"/>
        <v>0</v>
      </c>
      <c r="AN949" s="474">
        <f t="shared" si="775"/>
        <v>0</v>
      </c>
      <c r="AO949" s="474">
        <f t="shared" si="775"/>
        <v>0</v>
      </c>
      <c r="AP949" s="474">
        <f t="shared" si="775"/>
        <v>0</v>
      </c>
      <c r="AQ949" s="474">
        <f t="shared" si="775"/>
        <v>0</v>
      </c>
    </row>
    <row r="950" s="449" customFormat="1" ht="14" customHeight="1" spans="1:43">
      <c r="A950" s="469"/>
      <c r="B950" s="470"/>
      <c r="C950" s="206" t="s">
        <v>973</v>
      </c>
      <c r="D950" s="474"/>
      <c r="E950" s="475">
        <f t="shared" ref="E950:E962" si="776">R950+U950+V950+AJ950+AL950</f>
        <v>0</v>
      </c>
      <c r="F950" s="470"/>
      <c r="G950" s="470"/>
      <c r="H950" s="470"/>
      <c r="I950" s="470"/>
      <c r="J950" s="470"/>
      <c r="K950" s="470"/>
      <c r="L950" s="470"/>
      <c r="M950" s="470"/>
      <c r="N950" s="470"/>
      <c r="O950" s="470"/>
      <c r="P950" s="470"/>
      <c r="Q950" s="470"/>
      <c r="R950" s="458">
        <f t="shared" ref="R950:R962" si="777">SUM(F950:Q950)</f>
        <v>0</v>
      </c>
      <c r="S950" s="476"/>
      <c r="T950" s="476"/>
      <c r="U950" s="458">
        <f t="shared" ref="U950:U962" si="778">SUM(S950:T950)</f>
        <v>0</v>
      </c>
      <c r="V950" s="476"/>
      <c r="W950" s="476"/>
      <c r="X950" s="476"/>
      <c r="Y950" s="476"/>
      <c r="Z950" s="476"/>
      <c r="AA950" s="476"/>
      <c r="AB950" s="476"/>
      <c r="AC950" s="476"/>
      <c r="AD950" s="476"/>
      <c r="AE950" s="476"/>
      <c r="AF950" s="476"/>
      <c r="AG950" s="476"/>
      <c r="AH950" s="476"/>
      <c r="AI950" s="476"/>
      <c r="AJ950" s="458">
        <f t="shared" ref="AJ950:AJ962" si="779">SUM(W950:AI950)</f>
        <v>0</v>
      </c>
      <c r="AK950" s="476"/>
      <c r="AL950" s="476"/>
      <c r="AM950" s="499">
        <f t="shared" ref="AM950:AM962" si="780">R950+U950+V950+AJ950+AL950</f>
        <v>0</v>
      </c>
      <c r="AN950" s="470"/>
      <c r="AO950" s="470"/>
      <c r="AP950" s="470"/>
      <c r="AQ950" s="72">
        <f t="shared" ref="AQ950:AQ962" si="781">AM950+AN950+AO950+AP950</f>
        <v>0</v>
      </c>
    </row>
    <row r="951" s="449" customFormat="1" ht="14" customHeight="1" spans="1:43">
      <c r="A951" s="469"/>
      <c r="B951" s="470"/>
      <c r="C951" s="206" t="s">
        <v>974</v>
      </c>
      <c r="D951" s="474"/>
      <c r="E951" s="475">
        <f t="shared" si="776"/>
        <v>0</v>
      </c>
      <c r="F951" s="470"/>
      <c r="G951" s="470"/>
      <c r="H951" s="470"/>
      <c r="I951" s="470"/>
      <c r="J951" s="470"/>
      <c r="K951" s="470"/>
      <c r="L951" s="470"/>
      <c r="M951" s="470"/>
      <c r="N951" s="470"/>
      <c r="O951" s="470"/>
      <c r="P951" s="470"/>
      <c r="Q951" s="470"/>
      <c r="R951" s="458">
        <f t="shared" si="777"/>
        <v>0</v>
      </c>
      <c r="S951" s="476"/>
      <c r="T951" s="476"/>
      <c r="U951" s="458">
        <f t="shared" si="778"/>
        <v>0</v>
      </c>
      <c r="V951" s="476"/>
      <c r="W951" s="476"/>
      <c r="X951" s="476"/>
      <c r="Y951" s="476"/>
      <c r="Z951" s="476"/>
      <c r="AA951" s="476"/>
      <c r="AB951" s="476"/>
      <c r="AC951" s="476"/>
      <c r="AD951" s="476"/>
      <c r="AE951" s="476"/>
      <c r="AF951" s="476"/>
      <c r="AG951" s="476"/>
      <c r="AH951" s="476"/>
      <c r="AI951" s="476"/>
      <c r="AJ951" s="458">
        <f t="shared" si="779"/>
        <v>0</v>
      </c>
      <c r="AK951" s="476"/>
      <c r="AL951" s="476"/>
      <c r="AM951" s="499">
        <f t="shared" si="780"/>
        <v>0</v>
      </c>
      <c r="AN951" s="470"/>
      <c r="AO951" s="470"/>
      <c r="AP951" s="470"/>
      <c r="AQ951" s="72">
        <f t="shared" si="781"/>
        <v>0</v>
      </c>
    </row>
    <row r="952" s="449" customFormat="1" ht="14" customHeight="1" spans="1:43">
      <c r="A952" s="469"/>
      <c r="B952" s="470"/>
      <c r="C952" s="206" t="s">
        <v>975</v>
      </c>
      <c r="D952" s="474">
        <f t="shared" ref="D952:AQ952" si="782">D953+D963+D979+D984+D998+D1005+D1012</f>
        <v>0</v>
      </c>
      <c r="E952" s="474">
        <f t="shared" si="782"/>
        <v>811.64</v>
      </c>
      <c r="F952" s="474">
        <f t="shared" si="782"/>
        <v>94.7</v>
      </c>
      <c r="G952" s="474">
        <f t="shared" si="782"/>
        <v>0</v>
      </c>
      <c r="H952" s="474">
        <f t="shared" si="782"/>
        <v>0</v>
      </c>
      <c r="I952" s="474">
        <f t="shared" si="782"/>
        <v>0</v>
      </c>
      <c r="J952" s="474">
        <f t="shared" si="782"/>
        <v>5.71</v>
      </c>
      <c r="K952" s="474">
        <f t="shared" si="782"/>
        <v>0.48</v>
      </c>
      <c r="L952" s="474">
        <f t="shared" si="782"/>
        <v>0.37</v>
      </c>
      <c r="M952" s="474">
        <f t="shared" si="782"/>
        <v>0</v>
      </c>
      <c r="N952" s="474">
        <f t="shared" si="782"/>
        <v>3.36</v>
      </c>
      <c r="O952" s="474">
        <f t="shared" si="782"/>
        <v>0</v>
      </c>
      <c r="P952" s="474">
        <f t="shared" si="782"/>
        <v>0</v>
      </c>
      <c r="Q952" s="474">
        <f t="shared" si="782"/>
        <v>0</v>
      </c>
      <c r="R952" s="474">
        <f t="shared" si="782"/>
        <v>104.62</v>
      </c>
      <c r="S952" s="474">
        <f t="shared" si="782"/>
        <v>13.46</v>
      </c>
      <c r="T952" s="474">
        <f t="shared" si="782"/>
        <v>7</v>
      </c>
      <c r="U952" s="474">
        <f t="shared" si="782"/>
        <v>20.46</v>
      </c>
      <c r="V952" s="474">
        <f t="shared" si="782"/>
        <v>0</v>
      </c>
      <c r="W952" s="474">
        <f t="shared" si="782"/>
        <v>24.62</v>
      </c>
      <c r="X952" s="474">
        <f t="shared" si="782"/>
        <v>0</v>
      </c>
      <c r="Y952" s="474">
        <f t="shared" si="782"/>
        <v>106.94</v>
      </c>
      <c r="Z952" s="474">
        <f t="shared" si="782"/>
        <v>330</v>
      </c>
      <c r="AA952" s="474">
        <f t="shared" si="782"/>
        <v>0</v>
      </c>
      <c r="AB952" s="474">
        <f t="shared" si="782"/>
        <v>0</v>
      </c>
      <c r="AC952" s="474">
        <f t="shared" si="782"/>
        <v>0</v>
      </c>
      <c r="AD952" s="474">
        <f t="shared" si="782"/>
        <v>0</v>
      </c>
      <c r="AE952" s="474">
        <f t="shared" si="782"/>
        <v>0</v>
      </c>
      <c r="AF952" s="474">
        <f t="shared" si="782"/>
        <v>200</v>
      </c>
      <c r="AG952" s="474">
        <f t="shared" si="782"/>
        <v>0</v>
      </c>
      <c r="AH952" s="474">
        <f t="shared" si="782"/>
        <v>0</v>
      </c>
      <c r="AI952" s="474">
        <f t="shared" si="782"/>
        <v>25</v>
      </c>
      <c r="AJ952" s="474">
        <f t="shared" si="782"/>
        <v>686.56</v>
      </c>
      <c r="AK952" s="474">
        <f t="shared" si="782"/>
        <v>0</v>
      </c>
      <c r="AL952" s="474">
        <f t="shared" si="782"/>
        <v>0</v>
      </c>
      <c r="AM952" s="498">
        <f t="shared" si="782"/>
        <v>811.64</v>
      </c>
      <c r="AN952" s="474">
        <f t="shared" si="782"/>
        <v>0</v>
      </c>
      <c r="AO952" s="474">
        <f t="shared" si="782"/>
        <v>30</v>
      </c>
      <c r="AP952" s="474">
        <f t="shared" si="782"/>
        <v>0</v>
      </c>
      <c r="AQ952" s="474">
        <f t="shared" si="782"/>
        <v>841.64</v>
      </c>
    </row>
    <row r="953" s="449" customFormat="1" ht="14" customHeight="1" spans="1:43">
      <c r="A953" s="469"/>
      <c r="B953" s="470"/>
      <c r="C953" s="206" t="s">
        <v>976</v>
      </c>
      <c r="D953" s="474">
        <f t="shared" ref="D953:AQ953" si="783">SUM(D954:D962)</f>
        <v>0</v>
      </c>
      <c r="E953" s="474">
        <f t="shared" si="783"/>
        <v>-3975</v>
      </c>
      <c r="F953" s="474">
        <f t="shared" si="783"/>
        <v>0</v>
      </c>
      <c r="G953" s="474">
        <f t="shared" si="783"/>
        <v>0</v>
      </c>
      <c r="H953" s="474">
        <f t="shared" si="783"/>
        <v>0</v>
      </c>
      <c r="I953" s="474">
        <f t="shared" si="783"/>
        <v>0</v>
      </c>
      <c r="J953" s="474">
        <f t="shared" si="783"/>
        <v>0</v>
      </c>
      <c r="K953" s="474">
        <f t="shared" si="783"/>
        <v>0</v>
      </c>
      <c r="L953" s="474">
        <f t="shared" si="783"/>
        <v>0</v>
      </c>
      <c r="M953" s="474">
        <f t="shared" si="783"/>
        <v>0</v>
      </c>
      <c r="N953" s="474">
        <f t="shared" si="783"/>
        <v>0</v>
      </c>
      <c r="O953" s="474">
        <f t="shared" si="783"/>
        <v>0</v>
      </c>
      <c r="P953" s="474">
        <f t="shared" si="783"/>
        <v>0</v>
      </c>
      <c r="Q953" s="474">
        <f t="shared" si="783"/>
        <v>0</v>
      </c>
      <c r="R953" s="474">
        <f t="shared" si="783"/>
        <v>0</v>
      </c>
      <c r="S953" s="474">
        <f t="shared" si="783"/>
        <v>0</v>
      </c>
      <c r="T953" s="474">
        <f t="shared" si="783"/>
        <v>0</v>
      </c>
      <c r="U953" s="474">
        <f t="shared" si="783"/>
        <v>0</v>
      </c>
      <c r="V953" s="474">
        <f t="shared" si="783"/>
        <v>0</v>
      </c>
      <c r="W953" s="474">
        <f t="shared" si="783"/>
        <v>0</v>
      </c>
      <c r="X953" s="474">
        <f t="shared" si="783"/>
        <v>0</v>
      </c>
      <c r="Y953" s="474">
        <f t="shared" si="783"/>
        <v>0</v>
      </c>
      <c r="Z953" s="474">
        <f t="shared" si="783"/>
        <v>0</v>
      </c>
      <c r="AA953" s="474">
        <f t="shared" si="783"/>
        <v>0</v>
      </c>
      <c r="AB953" s="474">
        <f t="shared" si="783"/>
        <v>0</v>
      </c>
      <c r="AC953" s="474">
        <f t="shared" si="783"/>
        <v>0</v>
      </c>
      <c r="AD953" s="474">
        <f t="shared" si="783"/>
        <v>0</v>
      </c>
      <c r="AE953" s="474">
        <f t="shared" si="783"/>
        <v>0</v>
      </c>
      <c r="AF953" s="474">
        <f t="shared" si="783"/>
        <v>0</v>
      </c>
      <c r="AG953" s="474">
        <f t="shared" si="783"/>
        <v>0</v>
      </c>
      <c r="AH953" s="474">
        <f t="shared" si="783"/>
        <v>0</v>
      </c>
      <c r="AI953" s="474">
        <f t="shared" si="783"/>
        <v>-3975</v>
      </c>
      <c r="AJ953" s="474">
        <f t="shared" si="783"/>
        <v>-3975</v>
      </c>
      <c r="AK953" s="474">
        <f t="shared" si="783"/>
        <v>0</v>
      </c>
      <c r="AL953" s="474">
        <f t="shared" si="783"/>
        <v>0</v>
      </c>
      <c r="AM953" s="498">
        <f t="shared" si="783"/>
        <v>-3975</v>
      </c>
      <c r="AN953" s="474">
        <f t="shared" si="783"/>
        <v>0</v>
      </c>
      <c r="AO953" s="474">
        <f t="shared" si="783"/>
        <v>0</v>
      </c>
      <c r="AP953" s="474">
        <f t="shared" si="783"/>
        <v>0</v>
      </c>
      <c r="AQ953" s="474">
        <f t="shared" si="783"/>
        <v>-3975</v>
      </c>
    </row>
    <row r="954" s="449" customFormat="1" ht="14" customHeight="1" spans="1:43">
      <c r="A954" s="469"/>
      <c r="B954" s="470"/>
      <c r="C954" s="206" t="s">
        <v>811</v>
      </c>
      <c r="D954" s="474"/>
      <c r="E954" s="475">
        <f t="shared" si="776"/>
        <v>0</v>
      </c>
      <c r="F954" s="470"/>
      <c r="G954" s="470"/>
      <c r="H954" s="470"/>
      <c r="I954" s="470"/>
      <c r="J954" s="470"/>
      <c r="K954" s="470"/>
      <c r="L954" s="470"/>
      <c r="M954" s="470"/>
      <c r="N954" s="470"/>
      <c r="O954" s="470"/>
      <c r="P954" s="470"/>
      <c r="Q954" s="470"/>
      <c r="R954" s="458">
        <f t="shared" si="777"/>
        <v>0</v>
      </c>
      <c r="S954" s="476"/>
      <c r="T954" s="476"/>
      <c r="U954" s="458">
        <f t="shared" si="778"/>
        <v>0</v>
      </c>
      <c r="V954" s="476"/>
      <c r="W954" s="476"/>
      <c r="X954" s="476"/>
      <c r="Y954" s="476"/>
      <c r="Z954" s="476"/>
      <c r="AA954" s="476"/>
      <c r="AB954" s="476"/>
      <c r="AC954" s="476"/>
      <c r="AD954" s="476"/>
      <c r="AE954" s="476"/>
      <c r="AF954" s="476"/>
      <c r="AG954" s="476"/>
      <c r="AH954" s="476"/>
      <c r="AI954" s="476"/>
      <c r="AJ954" s="458">
        <f t="shared" si="779"/>
        <v>0</v>
      </c>
      <c r="AK954" s="476"/>
      <c r="AL954" s="476"/>
      <c r="AM954" s="499">
        <f t="shared" si="780"/>
        <v>0</v>
      </c>
      <c r="AN954" s="470"/>
      <c r="AO954" s="470"/>
      <c r="AP954" s="470"/>
      <c r="AQ954" s="72">
        <f t="shared" si="781"/>
        <v>0</v>
      </c>
    </row>
    <row r="955" s="449" customFormat="1" ht="14" customHeight="1" spans="1:43">
      <c r="A955" s="469"/>
      <c r="B955" s="470"/>
      <c r="C955" s="206" t="s">
        <v>812</v>
      </c>
      <c r="D955" s="474"/>
      <c r="E955" s="475">
        <f t="shared" si="776"/>
        <v>0</v>
      </c>
      <c r="F955" s="470"/>
      <c r="G955" s="470"/>
      <c r="H955" s="470"/>
      <c r="I955" s="470"/>
      <c r="J955" s="470"/>
      <c r="K955" s="470"/>
      <c r="L955" s="470"/>
      <c r="M955" s="470"/>
      <c r="N955" s="470"/>
      <c r="O955" s="470"/>
      <c r="P955" s="470"/>
      <c r="Q955" s="470"/>
      <c r="R955" s="458">
        <f t="shared" si="777"/>
        <v>0</v>
      </c>
      <c r="S955" s="476"/>
      <c r="T955" s="476"/>
      <c r="U955" s="458">
        <f t="shared" si="778"/>
        <v>0</v>
      </c>
      <c r="V955" s="476"/>
      <c r="W955" s="476"/>
      <c r="X955" s="476"/>
      <c r="Y955" s="476"/>
      <c r="Z955" s="476"/>
      <c r="AA955" s="476"/>
      <c r="AB955" s="476"/>
      <c r="AC955" s="476"/>
      <c r="AD955" s="476"/>
      <c r="AE955" s="476"/>
      <c r="AF955" s="476"/>
      <c r="AG955" s="476"/>
      <c r="AH955" s="476"/>
      <c r="AI955" s="476"/>
      <c r="AJ955" s="458">
        <f t="shared" si="779"/>
        <v>0</v>
      </c>
      <c r="AK955" s="476"/>
      <c r="AL955" s="476"/>
      <c r="AM955" s="499">
        <f t="shared" si="780"/>
        <v>0</v>
      </c>
      <c r="AN955" s="470"/>
      <c r="AO955" s="470"/>
      <c r="AP955" s="470"/>
      <c r="AQ955" s="72">
        <f t="shared" si="781"/>
        <v>0</v>
      </c>
    </row>
    <row r="956" s="449" customFormat="1" ht="14" customHeight="1" spans="1:43">
      <c r="A956" s="469"/>
      <c r="B956" s="470"/>
      <c r="C956" s="206" t="s">
        <v>813</v>
      </c>
      <c r="D956" s="474"/>
      <c r="E956" s="475">
        <f t="shared" si="776"/>
        <v>0</v>
      </c>
      <c r="F956" s="470"/>
      <c r="G956" s="470"/>
      <c r="H956" s="470"/>
      <c r="I956" s="470"/>
      <c r="J956" s="470"/>
      <c r="K956" s="470"/>
      <c r="L956" s="470"/>
      <c r="M956" s="470"/>
      <c r="N956" s="470"/>
      <c r="O956" s="470"/>
      <c r="P956" s="470"/>
      <c r="Q956" s="470"/>
      <c r="R956" s="458">
        <f t="shared" si="777"/>
        <v>0</v>
      </c>
      <c r="S956" s="476"/>
      <c r="T956" s="476"/>
      <c r="U956" s="458">
        <f t="shared" si="778"/>
        <v>0</v>
      </c>
      <c r="V956" s="476"/>
      <c r="W956" s="476"/>
      <c r="X956" s="476"/>
      <c r="Y956" s="476"/>
      <c r="Z956" s="476"/>
      <c r="AA956" s="476"/>
      <c r="AB956" s="476"/>
      <c r="AC956" s="476"/>
      <c r="AD956" s="476"/>
      <c r="AE956" s="476"/>
      <c r="AF956" s="476"/>
      <c r="AG956" s="476"/>
      <c r="AH956" s="476"/>
      <c r="AI956" s="476"/>
      <c r="AJ956" s="458">
        <f t="shared" si="779"/>
        <v>0</v>
      </c>
      <c r="AK956" s="476"/>
      <c r="AL956" s="476"/>
      <c r="AM956" s="499">
        <f t="shared" si="780"/>
        <v>0</v>
      </c>
      <c r="AN956" s="470"/>
      <c r="AO956" s="470"/>
      <c r="AP956" s="470"/>
      <c r="AQ956" s="72">
        <f t="shared" si="781"/>
        <v>0</v>
      </c>
    </row>
    <row r="957" s="449" customFormat="1" ht="14" customHeight="1" spans="1:43">
      <c r="A957" s="469"/>
      <c r="B957" s="470"/>
      <c r="C957" s="206" t="s">
        <v>977</v>
      </c>
      <c r="D957" s="474"/>
      <c r="E957" s="475">
        <f t="shared" si="776"/>
        <v>0</v>
      </c>
      <c r="F957" s="470"/>
      <c r="G957" s="470"/>
      <c r="H957" s="470"/>
      <c r="I957" s="470"/>
      <c r="J957" s="470"/>
      <c r="K957" s="470"/>
      <c r="L957" s="470"/>
      <c r="M957" s="470"/>
      <c r="N957" s="470"/>
      <c r="O957" s="470"/>
      <c r="P957" s="470"/>
      <c r="Q957" s="470"/>
      <c r="R957" s="458">
        <f t="shared" si="777"/>
        <v>0</v>
      </c>
      <c r="S957" s="476"/>
      <c r="T957" s="476"/>
      <c r="U957" s="458">
        <f t="shared" si="778"/>
        <v>0</v>
      </c>
      <c r="V957" s="476"/>
      <c r="W957" s="476"/>
      <c r="X957" s="476"/>
      <c r="Y957" s="476"/>
      <c r="Z957" s="476"/>
      <c r="AA957" s="476"/>
      <c r="AB957" s="476"/>
      <c r="AC957" s="476"/>
      <c r="AD957" s="476"/>
      <c r="AE957" s="476"/>
      <c r="AF957" s="476"/>
      <c r="AG957" s="476"/>
      <c r="AH957" s="476"/>
      <c r="AI957" s="476"/>
      <c r="AJ957" s="458">
        <f t="shared" si="779"/>
        <v>0</v>
      </c>
      <c r="AK957" s="476"/>
      <c r="AL957" s="476"/>
      <c r="AM957" s="499">
        <f t="shared" si="780"/>
        <v>0</v>
      </c>
      <c r="AN957" s="470"/>
      <c r="AO957" s="470"/>
      <c r="AP957" s="470"/>
      <c r="AQ957" s="72">
        <f t="shared" si="781"/>
        <v>0</v>
      </c>
    </row>
    <row r="958" s="449" customFormat="1" ht="14" customHeight="1" spans="1:43">
      <c r="A958" s="469"/>
      <c r="B958" s="470"/>
      <c r="C958" s="206" t="s">
        <v>978</v>
      </c>
      <c r="D958" s="474"/>
      <c r="E958" s="475">
        <f t="shared" si="776"/>
        <v>0</v>
      </c>
      <c r="F958" s="470"/>
      <c r="G958" s="470"/>
      <c r="H958" s="470"/>
      <c r="I958" s="470"/>
      <c r="J958" s="470"/>
      <c r="K958" s="470"/>
      <c r="L958" s="470"/>
      <c r="M958" s="470"/>
      <c r="N958" s="470"/>
      <c r="O958" s="470"/>
      <c r="P958" s="470"/>
      <c r="Q958" s="470"/>
      <c r="R958" s="458">
        <f t="shared" si="777"/>
        <v>0</v>
      </c>
      <c r="S958" s="476"/>
      <c r="T958" s="476"/>
      <c r="U958" s="458">
        <f t="shared" si="778"/>
        <v>0</v>
      </c>
      <c r="V958" s="476"/>
      <c r="W958" s="476"/>
      <c r="X958" s="476"/>
      <c r="Y958" s="476"/>
      <c r="Z958" s="476"/>
      <c r="AA958" s="476"/>
      <c r="AB958" s="476"/>
      <c r="AC958" s="476"/>
      <c r="AD958" s="476"/>
      <c r="AE958" s="476"/>
      <c r="AF958" s="476"/>
      <c r="AG958" s="476"/>
      <c r="AH958" s="476"/>
      <c r="AI958" s="476"/>
      <c r="AJ958" s="458">
        <f t="shared" si="779"/>
        <v>0</v>
      </c>
      <c r="AK958" s="476"/>
      <c r="AL958" s="476"/>
      <c r="AM958" s="499">
        <f t="shared" si="780"/>
        <v>0</v>
      </c>
      <c r="AN958" s="470"/>
      <c r="AO958" s="470"/>
      <c r="AP958" s="470"/>
      <c r="AQ958" s="72">
        <f t="shared" si="781"/>
        <v>0</v>
      </c>
    </row>
    <row r="959" s="449" customFormat="1" ht="14" customHeight="1" spans="1:43">
      <c r="A959" s="469"/>
      <c r="B959" s="470"/>
      <c r="C959" s="206" t="s">
        <v>979</v>
      </c>
      <c r="D959" s="474"/>
      <c r="E959" s="475">
        <f t="shared" si="776"/>
        <v>0</v>
      </c>
      <c r="F959" s="470"/>
      <c r="G959" s="470"/>
      <c r="H959" s="470"/>
      <c r="I959" s="470"/>
      <c r="J959" s="470"/>
      <c r="K959" s="470"/>
      <c r="L959" s="470"/>
      <c r="M959" s="470"/>
      <c r="N959" s="470"/>
      <c r="O959" s="470"/>
      <c r="P959" s="470"/>
      <c r="Q959" s="470"/>
      <c r="R959" s="458">
        <f t="shared" si="777"/>
        <v>0</v>
      </c>
      <c r="S959" s="476"/>
      <c r="T959" s="476"/>
      <c r="U959" s="458">
        <f t="shared" si="778"/>
        <v>0</v>
      </c>
      <c r="V959" s="476"/>
      <c r="W959" s="476"/>
      <c r="X959" s="476"/>
      <c r="Y959" s="476"/>
      <c r="Z959" s="476"/>
      <c r="AA959" s="476"/>
      <c r="AB959" s="476"/>
      <c r="AC959" s="476"/>
      <c r="AD959" s="476"/>
      <c r="AE959" s="476"/>
      <c r="AF959" s="476"/>
      <c r="AG959" s="476"/>
      <c r="AH959" s="476"/>
      <c r="AI959" s="476"/>
      <c r="AJ959" s="458">
        <f t="shared" si="779"/>
        <v>0</v>
      </c>
      <c r="AK959" s="476"/>
      <c r="AL959" s="476"/>
      <c r="AM959" s="499">
        <f t="shared" si="780"/>
        <v>0</v>
      </c>
      <c r="AN959" s="470"/>
      <c r="AO959" s="470"/>
      <c r="AP959" s="470"/>
      <c r="AQ959" s="72">
        <f t="shared" si="781"/>
        <v>0</v>
      </c>
    </row>
    <row r="960" s="449" customFormat="1" ht="14" customHeight="1" spans="1:43">
      <c r="A960" s="469"/>
      <c r="B960" s="470"/>
      <c r="C960" s="206" t="s">
        <v>980</v>
      </c>
      <c r="D960" s="474"/>
      <c r="E960" s="475">
        <f t="shared" si="776"/>
        <v>0</v>
      </c>
      <c r="F960" s="470"/>
      <c r="G960" s="470"/>
      <c r="H960" s="470"/>
      <c r="I960" s="470"/>
      <c r="J960" s="470"/>
      <c r="K960" s="470"/>
      <c r="L960" s="470"/>
      <c r="M960" s="470"/>
      <c r="N960" s="470"/>
      <c r="O960" s="470"/>
      <c r="P960" s="470"/>
      <c r="Q960" s="470"/>
      <c r="R960" s="458">
        <f t="shared" si="777"/>
        <v>0</v>
      </c>
      <c r="S960" s="476"/>
      <c r="T960" s="476"/>
      <c r="U960" s="458">
        <f t="shared" si="778"/>
        <v>0</v>
      </c>
      <c r="V960" s="476"/>
      <c r="W960" s="476"/>
      <c r="X960" s="476"/>
      <c r="Y960" s="476"/>
      <c r="Z960" s="476"/>
      <c r="AA960" s="476"/>
      <c r="AB960" s="476"/>
      <c r="AC960" s="476"/>
      <c r="AD960" s="476"/>
      <c r="AE960" s="476"/>
      <c r="AF960" s="476"/>
      <c r="AG960" s="476"/>
      <c r="AH960" s="476"/>
      <c r="AI960" s="476"/>
      <c r="AJ960" s="458">
        <f t="shared" si="779"/>
        <v>0</v>
      </c>
      <c r="AK960" s="476"/>
      <c r="AL960" s="476"/>
      <c r="AM960" s="499">
        <f t="shared" si="780"/>
        <v>0</v>
      </c>
      <c r="AN960" s="470"/>
      <c r="AO960" s="470"/>
      <c r="AP960" s="470"/>
      <c r="AQ960" s="72">
        <f t="shared" si="781"/>
        <v>0</v>
      </c>
    </row>
    <row r="961" s="449" customFormat="1" ht="14" customHeight="1" spans="1:43">
      <c r="A961" s="469"/>
      <c r="B961" s="470"/>
      <c r="C961" s="206" t="s">
        <v>981</v>
      </c>
      <c r="D961" s="474"/>
      <c r="E961" s="475">
        <f t="shared" si="776"/>
        <v>0</v>
      </c>
      <c r="F961" s="470"/>
      <c r="G961" s="470"/>
      <c r="H961" s="470"/>
      <c r="I961" s="470"/>
      <c r="J961" s="470"/>
      <c r="K961" s="470"/>
      <c r="L961" s="470"/>
      <c r="M961" s="470"/>
      <c r="N961" s="470"/>
      <c r="O961" s="470"/>
      <c r="P961" s="470"/>
      <c r="Q961" s="470"/>
      <c r="R961" s="458">
        <f t="shared" si="777"/>
        <v>0</v>
      </c>
      <c r="S961" s="476"/>
      <c r="T961" s="476"/>
      <c r="U961" s="458">
        <f t="shared" si="778"/>
        <v>0</v>
      </c>
      <c r="V961" s="476"/>
      <c r="W961" s="476"/>
      <c r="X961" s="476"/>
      <c r="Y961" s="476"/>
      <c r="Z961" s="476"/>
      <c r="AA961" s="476"/>
      <c r="AB961" s="476"/>
      <c r="AC961" s="476"/>
      <c r="AD961" s="476"/>
      <c r="AE961" s="476"/>
      <c r="AF961" s="476"/>
      <c r="AG961" s="476"/>
      <c r="AH961" s="476"/>
      <c r="AI961" s="476"/>
      <c r="AJ961" s="458">
        <f t="shared" si="779"/>
        <v>0</v>
      </c>
      <c r="AK961" s="476"/>
      <c r="AL961" s="476"/>
      <c r="AM961" s="499">
        <f t="shared" si="780"/>
        <v>0</v>
      </c>
      <c r="AN961" s="470"/>
      <c r="AO961" s="470"/>
      <c r="AP961" s="470"/>
      <c r="AQ961" s="72">
        <f t="shared" si="781"/>
        <v>0</v>
      </c>
    </row>
    <row r="962" s="449" customFormat="1" ht="14" customHeight="1" spans="1:43">
      <c r="A962" s="469"/>
      <c r="B962" s="470"/>
      <c r="C962" s="206" t="s">
        <v>982</v>
      </c>
      <c r="D962" s="474"/>
      <c r="E962" s="475">
        <f t="shared" si="776"/>
        <v>-3975</v>
      </c>
      <c r="F962" s="470"/>
      <c r="G962" s="470"/>
      <c r="H962" s="470"/>
      <c r="I962" s="470"/>
      <c r="J962" s="470"/>
      <c r="K962" s="470"/>
      <c r="L962" s="470"/>
      <c r="M962" s="470"/>
      <c r="N962" s="470"/>
      <c r="O962" s="470"/>
      <c r="P962" s="470"/>
      <c r="Q962" s="470"/>
      <c r="R962" s="458">
        <f t="shared" si="777"/>
        <v>0</v>
      </c>
      <c r="S962" s="476"/>
      <c r="T962" s="476"/>
      <c r="U962" s="458">
        <f t="shared" si="778"/>
        <v>0</v>
      </c>
      <c r="V962" s="476"/>
      <c r="W962" s="476"/>
      <c r="X962" s="476"/>
      <c r="Y962" s="476"/>
      <c r="Z962" s="476"/>
      <c r="AA962" s="476"/>
      <c r="AB962" s="476"/>
      <c r="AC962" s="476"/>
      <c r="AD962" s="476"/>
      <c r="AE962" s="476"/>
      <c r="AF962" s="476"/>
      <c r="AG962" s="476"/>
      <c r="AH962" s="476"/>
      <c r="AI962" s="476">
        <v>-3975</v>
      </c>
      <c r="AJ962" s="458">
        <f t="shared" si="779"/>
        <v>-3975</v>
      </c>
      <c r="AK962" s="476"/>
      <c r="AL962" s="476"/>
      <c r="AM962" s="499">
        <f t="shared" si="780"/>
        <v>-3975</v>
      </c>
      <c r="AN962" s="470"/>
      <c r="AO962" s="470"/>
      <c r="AP962" s="470"/>
      <c r="AQ962" s="72">
        <f t="shared" si="781"/>
        <v>-3975</v>
      </c>
    </row>
    <row r="963" s="449" customFormat="1" ht="14" customHeight="1" spans="1:43">
      <c r="A963" s="469"/>
      <c r="B963" s="470"/>
      <c r="C963" s="206" t="s">
        <v>983</v>
      </c>
      <c r="D963" s="474">
        <f t="shared" ref="D963:AQ963" si="784">SUM(D964:D978)</f>
        <v>0</v>
      </c>
      <c r="E963" s="474">
        <f t="shared" si="784"/>
        <v>0</v>
      </c>
      <c r="F963" s="474">
        <f t="shared" si="784"/>
        <v>0</v>
      </c>
      <c r="G963" s="474">
        <f t="shared" si="784"/>
        <v>0</v>
      </c>
      <c r="H963" s="474">
        <f t="shared" si="784"/>
        <v>0</v>
      </c>
      <c r="I963" s="474">
        <f t="shared" si="784"/>
        <v>0</v>
      </c>
      <c r="J963" s="474">
        <f t="shared" si="784"/>
        <v>0</v>
      </c>
      <c r="K963" s="474">
        <f t="shared" si="784"/>
        <v>0</v>
      </c>
      <c r="L963" s="474">
        <f t="shared" si="784"/>
        <v>0</v>
      </c>
      <c r="M963" s="474">
        <f t="shared" si="784"/>
        <v>0</v>
      </c>
      <c r="N963" s="474">
        <f t="shared" si="784"/>
        <v>0</v>
      </c>
      <c r="O963" s="474">
        <f t="shared" si="784"/>
        <v>0</v>
      </c>
      <c r="P963" s="474">
        <f t="shared" si="784"/>
        <v>0</v>
      </c>
      <c r="Q963" s="474">
        <f t="shared" si="784"/>
        <v>0</v>
      </c>
      <c r="R963" s="474">
        <f t="shared" si="784"/>
        <v>0</v>
      </c>
      <c r="S963" s="474">
        <f t="shared" si="784"/>
        <v>0</v>
      </c>
      <c r="T963" s="474">
        <f t="shared" si="784"/>
        <v>0</v>
      </c>
      <c r="U963" s="474">
        <f t="shared" si="784"/>
        <v>0</v>
      </c>
      <c r="V963" s="474">
        <f t="shared" si="784"/>
        <v>0</v>
      </c>
      <c r="W963" s="474">
        <f t="shared" si="784"/>
        <v>0</v>
      </c>
      <c r="X963" s="474">
        <f t="shared" si="784"/>
        <v>0</v>
      </c>
      <c r="Y963" s="474">
        <f t="shared" si="784"/>
        <v>0</v>
      </c>
      <c r="Z963" s="474">
        <f t="shared" si="784"/>
        <v>0</v>
      </c>
      <c r="AA963" s="474">
        <f t="shared" si="784"/>
        <v>0</v>
      </c>
      <c r="AB963" s="474">
        <f t="shared" si="784"/>
        <v>0</v>
      </c>
      <c r="AC963" s="474">
        <f t="shared" si="784"/>
        <v>0</v>
      </c>
      <c r="AD963" s="474">
        <f t="shared" si="784"/>
        <v>0</v>
      </c>
      <c r="AE963" s="474">
        <f t="shared" si="784"/>
        <v>0</v>
      </c>
      <c r="AF963" s="474">
        <f t="shared" si="784"/>
        <v>0</v>
      </c>
      <c r="AG963" s="474">
        <f t="shared" si="784"/>
        <v>0</v>
      </c>
      <c r="AH963" s="474">
        <f t="shared" si="784"/>
        <v>0</v>
      </c>
      <c r="AI963" s="474">
        <f t="shared" si="784"/>
        <v>0</v>
      </c>
      <c r="AJ963" s="474">
        <f t="shared" si="784"/>
        <v>0</v>
      </c>
      <c r="AK963" s="474">
        <f t="shared" si="784"/>
        <v>0</v>
      </c>
      <c r="AL963" s="474">
        <f t="shared" si="784"/>
        <v>0</v>
      </c>
      <c r="AM963" s="498">
        <f t="shared" si="784"/>
        <v>0</v>
      </c>
      <c r="AN963" s="474">
        <f t="shared" si="784"/>
        <v>0</v>
      </c>
      <c r="AO963" s="474">
        <f t="shared" si="784"/>
        <v>0</v>
      </c>
      <c r="AP963" s="474">
        <f t="shared" si="784"/>
        <v>0</v>
      </c>
      <c r="AQ963" s="474">
        <f t="shared" si="784"/>
        <v>0</v>
      </c>
    </row>
    <row r="964" s="449" customFormat="1" ht="14" customHeight="1" spans="1:43">
      <c r="A964" s="469"/>
      <c r="B964" s="470"/>
      <c r="C964" s="206" t="s">
        <v>811</v>
      </c>
      <c r="D964" s="474"/>
      <c r="E964" s="475">
        <f t="shared" ref="E964:E978" si="785">R964+U964+V964+AJ964+AL964</f>
        <v>0</v>
      </c>
      <c r="F964" s="470"/>
      <c r="G964" s="470"/>
      <c r="H964" s="470"/>
      <c r="I964" s="470"/>
      <c r="J964" s="470"/>
      <c r="K964" s="470"/>
      <c r="L964" s="470"/>
      <c r="M964" s="470"/>
      <c r="N964" s="470"/>
      <c r="O964" s="470"/>
      <c r="P964" s="470"/>
      <c r="Q964" s="470"/>
      <c r="R964" s="458">
        <f t="shared" ref="R964:R978" si="786">SUM(F964:Q964)</f>
        <v>0</v>
      </c>
      <c r="S964" s="476"/>
      <c r="T964" s="476"/>
      <c r="U964" s="458">
        <f t="shared" ref="U964:U978" si="787">SUM(S964:T964)</f>
        <v>0</v>
      </c>
      <c r="V964" s="476"/>
      <c r="W964" s="476"/>
      <c r="X964" s="476"/>
      <c r="Y964" s="476"/>
      <c r="Z964" s="476"/>
      <c r="AA964" s="476"/>
      <c r="AB964" s="476"/>
      <c r="AC964" s="476"/>
      <c r="AD964" s="476"/>
      <c r="AE964" s="476"/>
      <c r="AF964" s="476"/>
      <c r="AG964" s="476"/>
      <c r="AH964" s="476"/>
      <c r="AI964" s="476"/>
      <c r="AJ964" s="458">
        <f t="shared" ref="AJ964:AJ978" si="788">SUM(W964:AI964)</f>
        <v>0</v>
      </c>
      <c r="AK964" s="476"/>
      <c r="AL964" s="476"/>
      <c r="AM964" s="499">
        <f t="shared" ref="AM964:AM978" si="789">R964+U964+V964+AJ964+AL964</f>
        <v>0</v>
      </c>
      <c r="AN964" s="470"/>
      <c r="AO964" s="470"/>
      <c r="AP964" s="470"/>
      <c r="AQ964" s="72">
        <f t="shared" ref="AQ964:AQ978" si="790">AM964+AN964+AO964+AP964</f>
        <v>0</v>
      </c>
    </row>
    <row r="965" s="449" customFormat="1" ht="14" customHeight="1" spans="1:43">
      <c r="A965" s="469"/>
      <c r="B965" s="470"/>
      <c r="C965" s="206" t="s">
        <v>812</v>
      </c>
      <c r="D965" s="474"/>
      <c r="E965" s="475">
        <f t="shared" si="785"/>
        <v>0</v>
      </c>
      <c r="F965" s="470"/>
      <c r="G965" s="470"/>
      <c r="H965" s="470"/>
      <c r="I965" s="470"/>
      <c r="J965" s="470"/>
      <c r="K965" s="470"/>
      <c r="L965" s="470"/>
      <c r="M965" s="470"/>
      <c r="N965" s="470"/>
      <c r="O965" s="470"/>
      <c r="P965" s="470"/>
      <c r="Q965" s="470"/>
      <c r="R965" s="458">
        <f t="shared" si="786"/>
        <v>0</v>
      </c>
      <c r="S965" s="476"/>
      <c r="T965" s="476"/>
      <c r="U965" s="458">
        <f t="shared" si="787"/>
        <v>0</v>
      </c>
      <c r="V965" s="476"/>
      <c r="W965" s="476"/>
      <c r="X965" s="476"/>
      <c r="Y965" s="476"/>
      <c r="Z965" s="476"/>
      <c r="AA965" s="476"/>
      <c r="AB965" s="476"/>
      <c r="AC965" s="476"/>
      <c r="AD965" s="476"/>
      <c r="AE965" s="476"/>
      <c r="AF965" s="476"/>
      <c r="AG965" s="476"/>
      <c r="AH965" s="476"/>
      <c r="AI965" s="476"/>
      <c r="AJ965" s="458">
        <f t="shared" si="788"/>
        <v>0</v>
      </c>
      <c r="AK965" s="476"/>
      <c r="AL965" s="476"/>
      <c r="AM965" s="499">
        <f t="shared" si="789"/>
        <v>0</v>
      </c>
      <c r="AN965" s="470"/>
      <c r="AO965" s="470"/>
      <c r="AP965" s="470"/>
      <c r="AQ965" s="72">
        <f t="shared" si="790"/>
        <v>0</v>
      </c>
    </row>
    <row r="966" s="449" customFormat="1" ht="14" customHeight="1" spans="1:43">
      <c r="A966" s="469"/>
      <c r="B966" s="470"/>
      <c r="C966" s="206" t="s">
        <v>813</v>
      </c>
      <c r="D966" s="474"/>
      <c r="E966" s="475">
        <f t="shared" si="785"/>
        <v>0</v>
      </c>
      <c r="F966" s="470"/>
      <c r="G966" s="470"/>
      <c r="H966" s="470"/>
      <c r="I966" s="470"/>
      <c r="J966" s="470"/>
      <c r="K966" s="470"/>
      <c r="L966" s="470"/>
      <c r="M966" s="470"/>
      <c r="N966" s="470"/>
      <c r="O966" s="470"/>
      <c r="P966" s="470"/>
      <c r="Q966" s="470"/>
      <c r="R966" s="458">
        <f t="shared" si="786"/>
        <v>0</v>
      </c>
      <c r="S966" s="476"/>
      <c r="T966" s="476"/>
      <c r="U966" s="458">
        <f t="shared" si="787"/>
        <v>0</v>
      </c>
      <c r="V966" s="476"/>
      <c r="W966" s="476"/>
      <c r="X966" s="476"/>
      <c r="Y966" s="476"/>
      <c r="Z966" s="476"/>
      <c r="AA966" s="476"/>
      <c r="AB966" s="476"/>
      <c r="AC966" s="476"/>
      <c r="AD966" s="476"/>
      <c r="AE966" s="476"/>
      <c r="AF966" s="476"/>
      <c r="AG966" s="476"/>
      <c r="AH966" s="476"/>
      <c r="AI966" s="476"/>
      <c r="AJ966" s="458">
        <f t="shared" si="788"/>
        <v>0</v>
      </c>
      <c r="AK966" s="476"/>
      <c r="AL966" s="476"/>
      <c r="AM966" s="499">
        <f t="shared" si="789"/>
        <v>0</v>
      </c>
      <c r="AN966" s="470"/>
      <c r="AO966" s="470"/>
      <c r="AP966" s="470"/>
      <c r="AQ966" s="72">
        <f t="shared" si="790"/>
        <v>0</v>
      </c>
    </row>
    <row r="967" s="449" customFormat="1" ht="14" customHeight="1" spans="1:43">
      <c r="A967" s="469"/>
      <c r="B967" s="470"/>
      <c r="C967" s="206" t="s">
        <v>984</v>
      </c>
      <c r="D967" s="474"/>
      <c r="E967" s="475">
        <f t="shared" si="785"/>
        <v>0</v>
      </c>
      <c r="F967" s="470"/>
      <c r="G967" s="470"/>
      <c r="H967" s="470"/>
      <c r="I967" s="470"/>
      <c r="J967" s="470"/>
      <c r="K967" s="470"/>
      <c r="L967" s="470"/>
      <c r="M967" s="470"/>
      <c r="N967" s="470"/>
      <c r="O967" s="470"/>
      <c r="P967" s="470"/>
      <c r="Q967" s="470"/>
      <c r="R967" s="458">
        <f t="shared" si="786"/>
        <v>0</v>
      </c>
      <c r="S967" s="476"/>
      <c r="T967" s="476"/>
      <c r="U967" s="458">
        <f t="shared" si="787"/>
        <v>0</v>
      </c>
      <c r="V967" s="476"/>
      <c r="W967" s="476"/>
      <c r="X967" s="476"/>
      <c r="Y967" s="476"/>
      <c r="Z967" s="476"/>
      <c r="AA967" s="476"/>
      <c r="AB967" s="476"/>
      <c r="AC967" s="476"/>
      <c r="AD967" s="476"/>
      <c r="AE967" s="476"/>
      <c r="AF967" s="476"/>
      <c r="AG967" s="476"/>
      <c r="AH967" s="476"/>
      <c r="AI967" s="476"/>
      <c r="AJ967" s="458">
        <f t="shared" si="788"/>
        <v>0</v>
      </c>
      <c r="AK967" s="476"/>
      <c r="AL967" s="476"/>
      <c r="AM967" s="499">
        <f t="shared" si="789"/>
        <v>0</v>
      </c>
      <c r="AN967" s="470"/>
      <c r="AO967" s="470"/>
      <c r="AP967" s="470"/>
      <c r="AQ967" s="72">
        <f t="shared" si="790"/>
        <v>0</v>
      </c>
    </row>
    <row r="968" s="449" customFormat="1" ht="14" customHeight="1" spans="1:43">
      <c r="A968" s="469"/>
      <c r="B968" s="470"/>
      <c r="C968" s="206" t="s">
        <v>985</v>
      </c>
      <c r="D968" s="474"/>
      <c r="E968" s="475">
        <f t="shared" si="785"/>
        <v>0</v>
      </c>
      <c r="F968" s="470"/>
      <c r="G968" s="470"/>
      <c r="H968" s="470"/>
      <c r="I968" s="470"/>
      <c r="J968" s="470"/>
      <c r="K968" s="470"/>
      <c r="L968" s="470"/>
      <c r="M968" s="470"/>
      <c r="N968" s="470"/>
      <c r="O968" s="470"/>
      <c r="P968" s="470"/>
      <c r="Q968" s="470"/>
      <c r="R968" s="458">
        <f t="shared" si="786"/>
        <v>0</v>
      </c>
      <c r="S968" s="476"/>
      <c r="T968" s="476"/>
      <c r="U968" s="458">
        <f t="shared" si="787"/>
        <v>0</v>
      </c>
      <c r="V968" s="476"/>
      <c r="W968" s="476"/>
      <c r="X968" s="476"/>
      <c r="Y968" s="476"/>
      <c r="Z968" s="476"/>
      <c r="AA968" s="476"/>
      <c r="AB968" s="476"/>
      <c r="AC968" s="476"/>
      <c r="AD968" s="476"/>
      <c r="AE968" s="476"/>
      <c r="AF968" s="476"/>
      <c r="AG968" s="476"/>
      <c r="AH968" s="476"/>
      <c r="AI968" s="476"/>
      <c r="AJ968" s="458">
        <f t="shared" si="788"/>
        <v>0</v>
      </c>
      <c r="AK968" s="476"/>
      <c r="AL968" s="476"/>
      <c r="AM968" s="499">
        <f t="shared" si="789"/>
        <v>0</v>
      </c>
      <c r="AN968" s="470"/>
      <c r="AO968" s="470"/>
      <c r="AP968" s="470"/>
      <c r="AQ968" s="72">
        <f t="shared" si="790"/>
        <v>0</v>
      </c>
    </row>
    <row r="969" s="449" customFormat="1" ht="14" customHeight="1" spans="1:43">
      <c r="A969" s="469"/>
      <c r="B969" s="470"/>
      <c r="C969" s="206" t="s">
        <v>986</v>
      </c>
      <c r="D969" s="474"/>
      <c r="E969" s="475">
        <f t="shared" si="785"/>
        <v>0</v>
      </c>
      <c r="F969" s="470"/>
      <c r="G969" s="470"/>
      <c r="H969" s="470"/>
      <c r="I969" s="470"/>
      <c r="J969" s="470"/>
      <c r="K969" s="470"/>
      <c r="L969" s="470"/>
      <c r="M969" s="470"/>
      <c r="N969" s="470"/>
      <c r="O969" s="470"/>
      <c r="P969" s="470"/>
      <c r="Q969" s="470"/>
      <c r="R969" s="458">
        <f t="shared" si="786"/>
        <v>0</v>
      </c>
      <c r="S969" s="476"/>
      <c r="T969" s="476"/>
      <c r="U969" s="458">
        <f t="shared" si="787"/>
        <v>0</v>
      </c>
      <c r="V969" s="476"/>
      <c r="W969" s="476"/>
      <c r="X969" s="476"/>
      <c r="Y969" s="476"/>
      <c r="Z969" s="476"/>
      <c r="AA969" s="476"/>
      <c r="AB969" s="476"/>
      <c r="AC969" s="476"/>
      <c r="AD969" s="476"/>
      <c r="AE969" s="476"/>
      <c r="AF969" s="476"/>
      <c r="AG969" s="476"/>
      <c r="AH969" s="476"/>
      <c r="AI969" s="476"/>
      <c r="AJ969" s="458">
        <f t="shared" si="788"/>
        <v>0</v>
      </c>
      <c r="AK969" s="476"/>
      <c r="AL969" s="476"/>
      <c r="AM969" s="499">
        <f t="shared" si="789"/>
        <v>0</v>
      </c>
      <c r="AN969" s="470"/>
      <c r="AO969" s="470"/>
      <c r="AP969" s="470"/>
      <c r="AQ969" s="72">
        <f t="shared" si="790"/>
        <v>0</v>
      </c>
    </row>
    <row r="970" s="449" customFormat="1" ht="14" customHeight="1" spans="1:43">
      <c r="A970" s="469"/>
      <c r="B970" s="470"/>
      <c r="C970" s="206" t="s">
        <v>987</v>
      </c>
      <c r="D970" s="474"/>
      <c r="E970" s="475">
        <f t="shared" si="785"/>
        <v>0</v>
      </c>
      <c r="F970" s="470"/>
      <c r="G970" s="470"/>
      <c r="H970" s="470"/>
      <c r="I970" s="470"/>
      <c r="J970" s="470"/>
      <c r="K970" s="470"/>
      <c r="L970" s="470"/>
      <c r="M970" s="470"/>
      <c r="N970" s="470"/>
      <c r="O970" s="470"/>
      <c r="P970" s="470"/>
      <c r="Q970" s="470"/>
      <c r="R970" s="458">
        <f t="shared" si="786"/>
        <v>0</v>
      </c>
      <c r="S970" s="476"/>
      <c r="T970" s="476"/>
      <c r="U970" s="458">
        <f t="shared" si="787"/>
        <v>0</v>
      </c>
      <c r="V970" s="476"/>
      <c r="W970" s="476"/>
      <c r="X970" s="476"/>
      <c r="Y970" s="476"/>
      <c r="Z970" s="476"/>
      <c r="AA970" s="476"/>
      <c r="AB970" s="476"/>
      <c r="AC970" s="476"/>
      <c r="AD970" s="476"/>
      <c r="AE970" s="476"/>
      <c r="AF970" s="476"/>
      <c r="AG970" s="476"/>
      <c r="AH970" s="476"/>
      <c r="AI970" s="476"/>
      <c r="AJ970" s="458">
        <f t="shared" si="788"/>
        <v>0</v>
      </c>
      <c r="AK970" s="476"/>
      <c r="AL970" s="476"/>
      <c r="AM970" s="499">
        <f t="shared" si="789"/>
        <v>0</v>
      </c>
      <c r="AN970" s="470"/>
      <c r="AO970" s="470"/>
      <c r="AP970" s="470"/>
      <c r="AQ970" s="72">
        <f t="shared" si="790"/>
        <v>0</v>
      </c>
    </row>
    <row r="971" s="449" customFormat="1" ht="14" customHeight="1" spans="1:43">
      <c r="A971" s="469"/>
      <c r="B971" s="470"/>
      <c r="C971" s="206" t="s">
        <v>988</v>
      </c>
      <c r="D971" s="474"/>
      <c r="E971" s="475">
        <f t="shared" si="785"/>
        <v>0</v>
      </c>
      <c r="F971" s="470"/>
      <c r="G971" s="470"/>
      <c r="H971" s="470"/>
      <c r="I971" s="470"/>
      <c r="J971" s="470"/>
      <c r="K971" s="470"/>
      <c r="L971" s="470"/>
      <c r="M971" s="470"/>
      <c r="N971" s="470"/>
      <c r="O971" s="470"/>
      <c r="P971" s="470"/>
      <c r="Q971" s="470"/>
      <c r="R971" s="458">
        <f t="shared" si="786"/>
        <v>0</v>
      </c>
      <c r="S971" s="476"/>
      <c r="T971" s="476"/>
      <c r="U971" s="458">
        <f t="shared" si="787"/>
        <v>0</v>
      </c>
      <c r="V971" s="476"/>
      <c r="W971" s="476"/>
      <c r="X971" s="476"/>
      <c r="Y971" s="476"/>
      <c r="Z971" s="476"/>
      <c r="AA971" s="476"/>
      <c r="AB971" s="476"/>
      <c r="AC971" s="476"/>
      <c r="AD971" s="476"/>
      <c r="AE971" s="476"/>
      <c r="AF971" s="476"/>
      <c r="AG971" s="476"/>
      <c r="AH971" s="476"/>
      <c r="AI971" s="476"/>
      <c r="AJ971" s="458">
        <f t="shared" si="788"/>
        <v>0</v>
      </c>
      <c r="AK971" s="476"/>
      <c r="AL971" s="476"/>
      <c r="AM971" s="499">
        <f t="shared" si="789"/>
        <v>0</v>
      </c>
      <c r="AN971" s="470"/>
      <c r="AO971" s="470"/>
      <c r="AP971" s="470"/>
      <c r="AQ971" s="72">
        <f t="shared" si="790"/>
        <v>0</v>
      </c>
    </row>
    <row r="972" s="449" customFormat="1" ht="14" customHeight="1" spans="1:43">
      <c r="A972" s="469"/>
      <c r="B972" s="470"/>
      <c r="C972" s="206" t="s">
        <v>989</v>
      </c>
      <c r="D972" s="474"/>
      <c r="E972" s="475">
        <f t="shared" si="785"/>
        <v>0</v>
      </c>
      <c r="F972" s="470"/>
      <c r="G972" s="470"/>
      <c r="H972" s="470"/>
      <c r="I972" s="470"/>
      <c r="J972" s="470"/>
      <c r="K972" s="470"/>
      <c r="L972" s="470"/>
      <c r="M972" s="470"/>
      <c r="N972" s="470"/>
      <c r="O972" s="470"/>
      <c r="P972" s="470"/>
      <c r="Q972" s="470"/>
      <c r="R972" s="458">
        <f t="shared" si="786"/>
        <v>0</v>
      </c>
      <c r="S972" s="476"/>
      <c r="T972" s="476"/>
      <c r="U972" s="458">
        <f t="shared" si="787"/>
        <v>0</v>
      </c>
      <c r="V972" s="476"/>
      <c r="W972" s="476"/>
      <c r="X972" s="476"/>
      <c r="Y972" s="476"/>
      <c r="Z972" s="476"/>
      <c r="AA972" s="476"/>
      <c r="AB972" s="476"/>
      <c r="AC972" s="476"/>
      <c r="AD972" s="476"/>
      <c r="AE972" s="476"/>
      <c r="AF972" s="476"/>
      <c r="AG972" s="476"/>
      <c r="AH972" s="476"/>
      <c r="AI972" s="476"/>
      <c r="AJ972" s="458">
        <f t="shared" si="788"/>
        <v>0</v>
      </c>
      <c r="AK972" s="476"/>
      <c r="AL972" s="476"/>
      <c r="AM972" s="499">
        <f t="shared" si="789"/>
        <v>0</v>
      </c>
      <c r="AN972" s="470"/>
      <c r="AO972" s="470"/>
      <c r="AP972" s="470"/>
      <c r="AQ972" s="72">
        <f t="shared" si="790"/>
        <v>0</v>
      </c>
    </row>
    <row r="973" s="449" customFormat="1" ht="14" customHeight="1" spans="1:43">
      <c r="A973" s="469"/>
      <c r="B973" s="470"/>
      <c r="C973" s="206" t="s">
        <v>990</v>
      </c>
      <c r="D973" s="474"/>
      <c r="E973" s="475">
        <f t="shared" si="785"/>
        <v>0</v>
      </c>
      <c r="F973" s="470"/>
      <c r="G973" s="470"/>
      <c r="H973" s="470"/>
      <c r="I973" s="470"/>
      <c r="J973" s="470"/>
      <c r="K973" s="470"/>
      <c r="L973" s="470"/>
      <c r="M973" s="470"/>
      <c r="N973" s="470"/>
      <c r="O973" s="470"/>
      <c r="P973" s="470"/>
      <c r="Q973" s="470"/>
      <c r="R973" s="458">
        <f t="shared" si="786"/>
        <v>0</v>
      </c>
      <c r="S973" s="476"/>
      <c r="T973" s="476"/>
      <c r="U973" s="458">
        <f t="shared" si="787"/>
        <v>0</v>
      </c>
      <c r="V973" s="476"/>
      <c r="W973" s="476"/>
      <c r="X973" s="476"/>
      <c r="Y973" s="476"/>
      <c r="Z973" s="476"/>
      <c r="AA973" s="476"/>
      <c r="AB973" s="476"/>
      <c r="AC973" s="476"/>
      <c r="AD973" s="476"/>
      <c r="AE973" s="476"/>
      <c r="AF973" s="476"/>
      <c r="AG973" s="476"/>
      <c r="AH973" s="476"/>
      <c r="AI973" s="476"/>
      <c r="AJ973" s="458">
        <f t="shared" si="788"/>
        <v>0</v>
      </c>
      <c r="AK973" s="476"/>
      <c r="AL973" s="476"/>
      <c r="AM973" s="499">
        <f t="shared" si="789"/>
        <v>0</v>
      </c>
      <c r="AN973" s="470"/>
      <c r="AO973" s="470"/>
      <c r="AP973" s="470"/>
      <c r="AQ973" s="72">
        <f t="shared" si="790"/>
        <v>0</v>
      </c>
    </row>
    <row r="974" s="449" customFormat="1" ht="14" customHeight="1" spans="1:43">
      <c r="A974" s="469"/>
      <c r="B974" s="470"/>
      <c r="C974" s="206" t="s">
        <v>991</v>
      </c>
      <c r="D974" s="474"/>
      <c r="E974" s="475">
        <f t="shared" si="785"/>
        <v>0</v>
      </c>
      <c r="F974" s="470"/>
      <c r="G974" s="470"/>
      <c r="H974" s="470"/>
      <c r="I974" s="470"/>
      <c r="J974" s="470"/>
      <c r="K974" s="470"/>
      <c r="L974" s="470"/>
      <c r="M974" s="470"/>
      <c r="N974" s="470"/>
      <c r="O974" s="470"/>
      <c r="P974" s="470"/>
      <c r="Q974" s="470"/>
      <c r="R974" s="458">
        <f t="shared" si="786"/>
        <v>0</v>
      </c>
      <c r="S974" s="476"/>
      <c r="T974" s="476"/>
      <c r="U974" s="458">
        <f t="shared" si="787"/>
        <v>0</v>
      </c>
      <c r="V974" s="476"/>
      <c r="W974" s="476"/>
      <c r="X974" s="476"/>
      <c r="Y974" s="476"/>
      <c r="Z974" s="476"/>
      <c r="AA974" s="476"/>
      <c r="AB974" s="476"/>
      <c r="AC974" s="476"/>
      <c r="AD974" s="476"/>
      <c r="AE974" s="476"/>
      <c r="AF974" s="476"/>
      <c r="AG974" s="476"/>
      <c r="AH974" s="476"/>
      <c r="AI974" s="476"/>
      <c r="AJ974" s="458">
        <f t="shared" si="788"/>
        <v>0</v>
      </c>
      <c r="AK974" s="476"/>
      <c r="AL974" s="476"/>
      <c r="AM974" s="499">
        <f t="shared" si="789"/>
        <v>0</v>
      </c>
      <c r="AN974" s="470"/>
      <c r="AO974" s="470"/>
      <c r="AP974" s="470"/>
      <c r="AQ974" s="72">
        <f t="shared" si="790"/>
        <v>0</v>
      </c>
    </row>
    <row r="975" s="449" customFormat="1" ht="14" customHeight="1" spans="1:43">
      <c r="A975" s="469"/>
      <c r="B975" s="470"/>
      <c r="C975" s="206" t="s">
        <v>992</v>
      </c>
      <c r="D975" s="474"/>
      <c r="E975" s="475">
        <f t="shared" si="785"/>
        <v>0</v>
      </c>
      <c r="F975" s="470"/>
      <c r="G975" s="470"/>
      <c r="H975" s="470"/>
      <c r="I975" s="470"/>
      <c r="J975" s="470"/>
      <c r="K975" s="470"/>
      <c r="L975" s="470"/>
      <c r="M975" s="470"/>
      <c r="N975" s="470"/>
      <c r="O975" s="470"/>
      <c r="P975" s="470"/>
      <c r="Q975" s="470"/>
      <c r="R975" s="458">
        <f t="shared" si="786"/>
        <v>0</v>
      </c>
      <c r="S975" s="476"/>
      <c r="T975" s="476"/>
      <c r="U975" s="458">
        <f t="shared" si="787"/>
        <v>0</v>
      </c>
      <c r="V975" s="476"/>
      <c r="W975" s="476"/>
      <c r="X975" s="476"/>
      <c r="Y975" s="476"/>
      <c r="Z975" s="476"/>
      <c r="AA975" s="476"/>
      <c r="AB975" s="476"/>
      <c r="AC975" s="476"/>
      <c r="AD975" s="476"/>
      <c r="AE975" s="476"/>
      <c r="AF975" s="476"/>
      <c r="AG975" s="476"/>
      <c r="AH975" s="476"/>
      <c r="AI975" s="476"/>
      <c r="AJ975" s="458">
        <f t="shared" si="788"/>
        <v>0</v>
      </c>
      <c r="AK975" s="476"/>
      <c r="AL975" s="476"/>
      <c r="AM975" s="499">
        <f t="shared" si="789"/>
        <v>0</v>
      </c>
      <c r="AN975" s="470"/>
      <c r="AO975" s="470"/>
      <c r="AP975" s="470"/>
      <c r="AQ975" s="72">
        <f t="shared" si="790"/>
        <v>0</v>
      </c>
    </row>
    <row r="976" s="449" customFormat="1" ht="14" customHeight="1" spans="1:43">
      <c r="A976" s="469"/>
      <c r="B976" s="470"/>
      <c r="C976" s="206" t="s">
        <v>993</v>
      </c>
      <c r="D976" s="474"/>
      <c r="E976" s="475">
        <f t="shared" si="785"/>
        <v>0</v>
      </c>
      <c r="F976" s="470"/>
      <c r="G976" s="470"/>
      <c r="H976" s="470"/>
      <c r="I976" s="470"/>
      <c r="J976" s="470"/>
      <c r="K976" s="470"/>
      <c r="L976" s="470"/>
      <c r="M976" s="470"/>
      <c r="N976" s="470"/>
      <c r="O976" s="470"/>
      <c r="P976" s="470"/>
      <c r="Q976" s="470"/>
      <c r="R976" s="458">
        <f t="shared" si="786"/>
        <v>0</v>
      </c>
      <c r="S976" s="476"/>
      <c r="T976" s="476"/>
      <c r="U976" s="458">
        <f t="shared" si="787"/>
        <v>0</v>
      </c>
      <c r="V976" s="476"/>
      <c r="W976" s="476"/>
      <c r="X976" s="476"/>
      <c r="Y976" s="476"/>
      <c r="Z976" s="476"/>
      <c r="AA976" s="476"/>
      <c r="AB976" s="476"/>
      <c r="AC976" s="476"/>
      <c r="AD976" s="476"/>
      <c r="AE976" s="476"/>
      <c r="AF976" s="476"/>
      <c r="AG976" s="476"/>
      <c r="AH976" s="476"/>
      <c r="AI976" s="476"/>
      <c r="AJ976" s="458">
        <f t="shared" si="788"/>
        <v>0</v>
      </c>
      <c r="AK976" s="476"/>
      <c r="AL976" s="476"/>
      <c r="AM976" s="499">
        <f t="shared" si="789"/>
        <v>0</v>
      </c>
      <c r="AN976" s="470"/>
      <c r="AO976" s="470"/>
      <c r="AP976" s="470"/>
      <c r="AQ976" s="72">
        <f t="shared" si="790"/>
        <v>0</v>
      </c>
    </row>
    <row r="977" s="449" customFormat="1" ht="14" customHeight="1" spans="1:43">
      <c r="A977" s="469"/>
      <c r="B977" s="470"/>
      <c r="C977" s="206" t="s">
        <v>994</v>
      </c>
      <c r="D977" s="474"/>
      <c r="E977" s="475">
        <f t="shared" si="785"/>
        <v>0</v>
      </c>
      <c r="F977" s="470"/>
      <c r="G977" s="470"/>
      <c r="H977" s="470"/>
      <c r="I977" s="470"/>
      <c r="J977" s="470"/>
      <c r="K977" s="470"/>
      <c r="L977" s="470"/>
      <c r="M977" s="470"/>
      <c r="N977" s="470"/>
      <c r="O977" s="470"/>
      <c r="P977" s="470"/>
      <c r="Q977" s="470"/>
      <c r="R977" s="458">
        <f t="shared" si="786"/>
        <v>0</v>
      </c>
      <c r="S977" s="476"/>
      <c r="T977" s="476"/>
      <c r="U977" s="458">
        <f t="shared" si="787"/>
        <v>0</v>
      </c>
      <c r="V977" s="476"/>
      <c r="W977" s="476"/>
      <c r="X977" s="476"/>
      <c r="Y977" s="476"/>
      <c r="Z977" s="476"/>
      <c r="AA977" s="476"/>
      <c r="AB977" s="476"/>
      <c r="AC977" s="476"/>
      <c r="AD977" s="476"/>
      <c r="AE977" s="476"/>
      <c r="AF977" s="476"/>
      <c r="AG977" s="476"/>
      <c r="AH977" s="476"/>
      <c r="AI977" s="476"/>
      <c r="AJ977" s="458">
        <f t="shared" si="788"/>
        <v>0</v>
      </c>
      <c r="AK977" s="476"/>
      <c r="AL977" s="476"/>
      <c r="AM977" s="499">
        <f t="shared" si="789"/>
        <v>0</v>
      </c>
      <c r="AN977" s="470"/>
      <c r="AO977" s="470"/>
      <c r="AP977" s="470"/>
      <c r="AQ977" s="72">
        <f t="shared" si="790"/>
        <v>0</v>
      </c>
    </row>
    <row r="978" s="449" customFormat="1" ht="14" customHeight="1" spans="1:43">
      <c r="A978" s="469"/>
      <c r="B978" s="470"/>
      <c r="C978" s="206" t="s">
        <v>995</v>
      </c>
      <c r="D978" s="474"/>
      <c r="E978" s="475">
        <f t="shared" si="785"/>
        <v>0</v>
      </c>
      <c r="F978" s="470"/>
      <c r="G978" s="470"/>
      <c r="H978" s="470"/>
      <c r="I978" s="470"/>
      <c r="J978" s="470"/>
      <c r="K978" s="470"/>
      <c r="L978" s="470"/>
      <c r="M978" s="470"/>
      <c r="N978" s="470"/>
      <c r="O978" s="470"/>
      <c r="P978" s="470"/>
      <c r="Q978" s="470"/>
      <c r="R978" s="458">
        <f t="shared" si="786"/>
        <v>0</v>
      </c>
      <c r="S978" s="476"/>
      <c r="T978" s="476"/>
      <c r="U978" s="458">
        <f t="shared" si="787"/>
        <v>0</v>
      </c>
      <c r="V978" s="476"/>
      <c r="W978" s="476"/>
      <c r="X978" s="476"/>
      <c r="Y978" s="476"/>
      <c r="Z978" s="476"/>
      <c r="AA978" s="476"/>
      <c r="AB978" s="476"/>
      <c r="AC978" s="476"/>
      <c r="AD978" s="476"/>
      <c r="AE978" s="476"/>
      <c r="AF978" s="476"/>
      <c r="AG978" s="476"/>
      <c r="AH978" s="476"/>
      <c r="AI978" s="476"/>
      <c r="AJ978" s="458">
        <f t="shared" si="788"/>
        <v>0</v>
      </c>
      <c r="AK978" s="476"/>
      <c r="AL978" s="476"/>
      <c r="AM978" s="499">
        <f t="shared" si="789"/>
        <v>0</v>
      </c>
      <c r="AN978" s="470"/>
      <c r="AO978" s="470"/>
      <c r="AP978" s="470"/>
      <c r="AQ978" s="72">
        <f t="shared" si="790"/>
        <v>0</v>
      </c>
    </row>
    <row r="979" s="449" customFormat="1" ht="14" customHeight="1" spans="1:43">
      <c r="A979" s="469"/>
      <c r="B979" s="470"/>
      <c r="C979" s="206" t="s">
        <v>996</v>
      </c>
      <c r="D979" s="474">
        <f t="shared" ref="D979:AQ979" si="791">SUM(D980:D983)</f>
        <v>0</v>
      </c>
      <c r="E979" s="474">
        <f t="shared" si="791"/>
        <v>0</v>
      </c>
      <c r="F979" s="474">
        <f t="shared" si="791"/>
        <v>0</v>
      </c>
      <c r="G979" s="474">
        <f t="shared" si="791"/>
        <v>0</v>
      </c>
      <c r="H979" s="474">
        <f t="shared" si="791"/>
        <v>0</v>
      </c>
      <c r="I979" s="474">
        <f t="shared" si="791"/>
        <v>0</v>
      </c>
      <c r="J979" s="474">
        <f t="shared" si="791"/>
        <v>0</v>
      </c>
      <c r="K979" s="474">
        <f t="shared" si="791"/>
        <v>0</v>
      </c>
      <c r="L979" s="474">
        <f t="shared" si="791"/>
        <v>0</v>
      </c>
      <c r="M979" s="474">
        <f t="shared" si="791"/>
        <v>0</v>
      </c>
      <c r="N979" s="474">
        <f t="shared" si="791"/>
        <v>0</v>
      </c>
      <c r="O979" s="474">
        <f t="shared" si="791"/>
        <v>0</v>
      </c>
      <c r="P979" s="474">
        <f t="shared" si="791"/>
        <v>0</v>
      </c>
      <c r="Q979" s="474">
        <f t="shared" si="791"/>
        <v>0</v>
      </c>
      <c r="R979" s="474">
        <f t="shared" si="791"/>
        <v>0</v>
      </c>
      <c r="S979" s="474">
        <f t="shared" si="791"/>
        <v>0</v>
      </c>
      <c r="T979" s="474">
        <f t="shared" si="791"/>
        <v>0</v>
      </c>
      <c r="U979" s="474">
        <f t="shared" si="791"/>
        <v>0</v>
      </c>
      <c r="V979" s="474">
        <f t="shared" si="791"/>
        <v>0</v>
      </c>
      <c r="W979" s="474">
        <f t="shared" si="791"/>
        <v>0</v>
      </c>
      <c r="X979" s="474">
        <f t="shared" si="791"/>
        <v>0</v>
      </c>
      <c r="Y979" s="474">
        <f t="shared" si="791"/>
        <v>0</v>
      </c>
      <c r="Z979" s="474">
        <f t="shared" si="791"/>
        <v>0</v>
      </c>
      <c r="AA979" s="474">
        <f t="shared" si="791"/>
        <v>0</v>
      </c>
      <c r="AB979" s="474">
        <f t="shared" si="791"/>
        <v>0</v>
      </c>
      <c r="AC979" s="474">
        <f t="shared" si="791"/>
        <v>0</v>
      </c>
      <c r="AD979" s="474">
        <f t="shared" si="791"/>
        <v>0</v>
      </c>
      <c r="AE979" s="474">
        <f t="shared" si="791"/>
        <v>0</v>
      </c>
      <c r="AF979" s="474">
        <f t="shared" si="791"/>
        <v>0</v>
      </c>
      <c r="AG979" s="474">
        <f t="shared" si="791"/>
        <v>0</v>
      </c>
      <c r="AH979" s="474">
        <f t="shared" si="791"/>
        <v>0</v>
      </c>
      <c r="AI979" s="474">
        <f t="shared" si="791"/>
        <v>0</v>
      </c>
      <c r="AJ979" s="474">
        <f t="shared" si="791"/>
        <v>0</v>
      </c>
      <c r="AK979" s="474">
        <f t="shared" si="791"/>
        <v>0</v>
      </c>
      <c r="AL979" s="474">
        <f t="shared" si="791"/>
        <v>0</v>
      </c>
      <c r="AM979" s="498">
        <f t="shared" si="791"/>
        <v>0</v>
      </c>
      <c r="AN979" s="474">
        <f t="shared" si="791"/>
        <v>0</v>
      </c>
      <c r="AO979" s="474">
        <f t="shared" si="791"/>
        <v>0</v>
      </c>
      <c r="AP979" s="474">
        <f t="shared" si="791"/>
        <v>0</v>
      </c>
      <c r="AQ979" s="474">
        <f t="shared" si="791"/>
        <v>0</v>
      </c>
    </row>
    <row r="980" s="449" customFormat="1" ht="14" customHeight="1" spans="1:43">
      <c r="A980" s="469"/>
      <c r="B980" s="470"/>
      <c r="C980" s="206" t="s">
        <v>811</v>
      </c>
      <c r="D980" s="474"/>
      <c r="E980" s="475">
        <f t="shared" ref="E980:E983" si="792">R980+U980+V980+AJ980+AL980</f>
        <v>0</v>
      </c>
      <c r="F980" s="470"/>
      <c r="G980" s="470"/>
      <c r="H980" s="470"/>
      <c r="I980" s="470"/>
      <c r="J980" s="470"/>
      <c r="K980" s="470"/>
      <c r="L980" s="470"/>
      <c r="M980" s="470"/>
      <c r="N980" s="470"/>
      <c r="O980" s="470"/>
      <c r="P980" s="470"/>
      <c r="Q980" s="470"/>
      <c r="R980" s="458">
        <f t="shared" ref="R980:R983" si="793">SUM(F980:Q980)</f>
        <v>0</v>
      </c>
      <c r="S980" s="476"/>
      <c r="T980" s="476"/>
      <c r="U980" s="458">
        <f t="shared" ref="U980:U983" si="794">SUM(S980:T980)</f>
        <v>0</v>
      </c>
      <c r="V980" s="476"/>
      <c r="W980" s="476"/>
      <c r="X980" s="476"/>
      <c r="Y980" s="476"/>
      <c r="Z980" s="476"/>
      <c r="AA980" s="476"/>
      <c r="AB980" s="476"/>
      <c r="AC980" s="476"/>
      <c r="AD980" s="476"/>
      <c r="AE980" s="476"/>
      <c r="AF980" s="476"/>
      <c r="AG980" s="476"/>
      <c r="AH980" s="476"/>
      <c r="AI980" s="476"/>
      <c r="AJ980" s="458">
        <f t="shared" ref="AJ980:AJ983" si="795">SUM(W980:AI980)</f>
        <v>0</v>
      </c>
      <c r="AK980" s="476"/>
      <c r="AL980" s="476"/>
      <c r="AM980" s="499">
        <f t="shared" ref="AM980:AM983" si="796">R980+U980+V980+AJ980+AL980</f>
        <v>0</v>
      </c>
      <c r="AN980" s="470"/>
      <c r="AO980" s="470"/>
      <c r="AP980" s="470"/>
      <c r="AQ980" s="72">
        <f t="shared" ref="AQ980:AQ983" si="797">AM980+AN980+AO980+AP980</f>
        <v>0</v>
      </c>
    </row>
    <row r="981" s="449" customFormat="1" ht="14" customHeight="1" spans="1:43">
      <c r="A981" s="469"/>
      <c r="B981" s="470"/>
      <c r="C981" s="206" t="s">
        <v>812</v>
      </c>
      <c r="D981" s="474"/>
      <c r="E981" s="475">
        <f t="shared" si="792"/>
        <v>0</v>
      </c>
      <c r="F981" s="470"/>
      <c r="G981" s="470"/>
      <c r="H981" s="470"/>
      <c r="I981" s="470"/>
      <c r="J981" s="470"/>
      <c r="K981" s="470"/>
      <c r="L981" s="470"/>
      <c r="M981" s="470"/>
      <c r="N981" s="470"/>
      <c r="O981" s="470"/>
      <c r="P981" s="470"/>
      <c r="Q981" s="470"/>
      <c r="R981" s="458">
        <f t="shared" si="793"/>
        <v>0</v>
      </c>
      <c r="S981" s="476"/>
      <c r="T981" s="476"/>
      <c r="U981" s="458">
        <f t="shared" si="794"/>
        <v>0</v>
      </c>
      <c r="V981" s="476"/>
      <c r="W981" s="476"/>
      <c r="X981" s="476"/>
      <c r="Y981" s="476"/>
      <c r="Z981" s="476"/>
      <c r="AA981" s="476"/>
      <c r="AB981" s="476"/>
      <c r="AC981" s="476"/>
      <c r="AD981" s="476"/>
      <c r="AE981" s="476"/>
      <c r="AF981" s="476"/>
      <c r="AG981" s="476"/>
      <c r="AH981" s="476"/>
      <c r="AI981" s="476"/>
      <c r="AJ981" s="458">
        <f t="shared" si="795"/>
        <v>0</v>
      </c>
      <c r="AK981" s="476"/>
      <c r="AL981" s="476"/>
      <c r="AM981" s="499">
        <f t="shared" si="796"/>
        <v>0</v>
      </c>
      <c r="AN981" s="470"/>
      <c r="AO981" s="470"/>
      <c r="AP981" s="470"/>
      <c r="AQ981" s="72">
        <f t="shared" si="797"/>
        <v>0</v>
      </c>
    </row>
    <row r="982" s="449" customFormat="1" ht="14" customHeight="1" spans="1:43">
      <c r="A982" s="469"/>
      <c r="B982" s="470"/>
      <c r="C982" s="206" t="s">
        <v>813</v>
      </c>
      <c r="D982" s="474"/>
      <c r="E982" s="475">
        <f t="shared" si="792"/>
        <v>0</v>
      </c>
      <c r="F982" s="470"/>
      <c r="G982" s="470"/>
      <c r="H982" s="470"/>
      <c r="I982" s="470"/>
      <c r="J982" s="470"/>
      <c r="K982" s="470"/>
      <c r="L982" s="470"/>
      <c r="M982" s="470"/>
      <c r="N982" s="470"/>
      <c r="O982" s="470"/>
      <c r="P982" s="470"/>
      <c r="Q982" s="470"/>
      <c r="R982" s="458">
        <f t="shared" si="793"/>
        <v>0</v>
      </c>
      <c r="S982" s="476"/>
      <c r="T982" s="476"/>
      <c r="U982" s="458">
        <f t="shared" si="794"/>
        <v>0</v>
      </c>
      <c r="V982" s="476"/>
      <c r="W982" s="476"/>
      <c r="X982" s="476"/>
      <c r="Y982" s="476"/>
      <c r="Z982" s="476"/>
      <c r="AA982" s="476"/>
      <c r="AB982" s="476"/>
      <c r="AC982" s="476"/>
      <c r="AD982" s="476"/>
      <c r="AE982" s="476"/>
      <c r="AF982" s="476"/>
      <c r="AG982" s="476"/>
      <c r="AH982" s="476"/>
      <c r="AI982" s="476"/>
      <c r="AJ982" s="458">
        <f t="shared" si="795"/>
        <v>0</v>
      </c>
      <c r="AK982" s="476"/>
      <c r="AL982" s="476"/>
      <c r="AM982" s="499">
        <f t="shared" si="796"/>
        <v>0</v>
      </c>
      <c r="AN982" s="470"/>
      <c r="AO982" s="470"/>
      <c r="AP982" s="470"/>
      <c r="AQ982" s="72">
        <f t="shared" si="797"/>
        <v>0</v>
      </c>
    </row>
    <row r="983" s="449" customFormat="1" ht="14" customHeight="1" spans="1:43">
      <c r="A983" s="469"/>
      <c r="B983" s="470"/>
      <c r="C983" s="206" t="s">
        <v>997</v>
      </c>
      <c r="D983" s="474"/>
      <c r="E983" s="475">
        <f t="shared" si="792"/>
        <v>0</v>
      </c>
      <c r="F983" s="470"/>
      <c r="G983" s="470"/>
      <c r="H983" s="470"/>
      <c r="I983" s="470"/>
      <c r="J983" s="470"/>
      <c r="K983" s="470"/>
      <c r="L983" s="470"/>
      <c r="M983" s="470"/>
      <c r="N983" s="470"/>
      <c r="O983" s="470"/>
      <c r="P983" s="470"/>
      <c r="Q983" s="470"/>
      <c r="R983" s="458">
        <f t="shared" si="793"/>
        <v>0</v>
      </c>
      <c r="S983" s="476"/>
      <c r="T983" s="476"/>
      <c r="U983" s="458">
        <f t="shared" si="794"/>
        <v>0</v>
      </c>
      <c r="V983" s="476"/>
      <c r="W983" s="476"/>
      <c r="X983" s="476"/>
      <c r="Y983" s="476"/>
      <c r="Z983" s="476"/>
      <c r="AA983" s="476"/>
      <c r="AB983" s="476"/>
      <c r="AC983" s="476"/>
      <c r="AD983" s="476"/>
      <c r="AE983" s="476"/>
      <c r="AF983" s="476"/>
      <c r="AG983" s="476"/>
      <c r="AH983" s="476"/>
      <c r="AI983" s="476"/>
      <c r="AJ983" s="458">
        <f t="shared" si="795"/>
        <v>0</v>
      </c>
      <c r="AK983" s="476"/>
      <c r="AL983" s="476"/>
      <c r="AM983" s="499">
        <f t="shared" si="796"/>
        <v>0</v>
      </c>
      <c r="AN983" s="470"/>
      <c r="AO983" s="470"/>
      <c r="AP983" s="470"/>
      <c r="AQ983" s="72">
        <f t="shared" si="797"/>
        <v>0</v>
      </c>
    </row>
    <row r="984" s="449" customFormat="1" ht="14" customHeight="1" spans="1:43">
      <c r="A984" s="469"/>
      <c r="B984" s="470"/>
      <c r="C984" s="206" t="s">
        <v>998</v>
      </c>
      <c r="D984" s="474">
        <f t="shared" ref="D984:AQ984" si="798">SUM(D985:D997)</f>
        <v>0</v>
      </c>
      <c r="E984" s="474">
        <f t="shared" si="798"/>
        <v>456.64</v>
      </c>
      <c r="F984" s="474">
        <f t="shared" si="798"/>
        <v>94.7</v>
      </c>
      <c r="G984" s="474">
        <f t="shared" si="798"/>
        <v>0</v>
      </c>
      <c r="H984" s="474">
        <f t="shared" si="798"/>
        <v>0</v>
      </c>
      <c r="I984" s="474">
        <f t="shared" si="798"/>
        <v>0</v>
      </c>
      <c r="J984" s="474">
        <f t="shared" si="798"/>
        <v>5.71</v>
      </c>
      <c r="K984" s="474">
        <f t="shared" si="798"/>
        <v>0.48</v>
      </c>
      <c r="L984" s="474">
        <f t="shared" si="798"/>
        <v>0.37</v>
      </c>
      <c r="M984" s="474">
        <f t="shared" si="798"/>
        <v>0</v>
      </c>
      <c r="N984" s="474">
        <f t="shared" si="798"/>
        <v>3.36</v>
      </c>
      <c r="O984" s="474">
        <f t="shared" si="798"/>
        <v>0</v>
      </c>
      <c r="P984" s="474">
        <f t="shared" si="798"/>
        <v>0</v>
      </c>
      <c r="Q984" s="474">
        <f t="shared" si="798"/>
        <v>0</v>
      </c>
      <c r="R984" s="474">
        <f t="shared" si="798"/>
        <v>104.62</v>
      </c>
      <c r="S984" s="474">
        <f t="shared" si="798"/>
        <v>13.46</v>
      </c>
      <c r="T984" s="474">
        <f t="shared" si="798"/>
        <v>7</v>
      </c>
      <c r="U984" s="474">
        <f t="shared" si="798"/>
        <v>20.46</v>
      </c>
      <c r="V984" s="474">
        <f t="shared" si="798"/>
        <v>0</v>
      </c>
      <c r="W984" s="474">
        <f t="shared" si="798"/>
        <v>24.62</v>
      </c>
      <c r="X984" s="474">
        <f t="shared" si="798"/>
        <v>0</v>
      </c>
      <c r="Y984" s="474">
        <f t="shared" si="798"/>
        <v>106.94</v>
      </c>
      <c r="Z984" s="474">
        <f t="shared" si="798"/>
        <v>0</v>
      </c>
      <c r="AA984" s="474">
        <f t="shared" si="798"/>
        <v>0</v>
      </c>
      <c r="AB984" s="474">
        <f t="shared" si="798"/>
        <v>0</v>
      </c>
      <c r="AC984" s="474">
        <f t="shared" si="798"/>
        <v>0</v>
      </c>
      <c r="AD984" s="474">
        <f t="shared" si="798"/>
        <v>0</v>
      </c>
      <c r="AE984" s="474">
        <f t="shared" si="798"/>
        <v>0</v>
      </c>
      <c r="AF984" s="474">
        <f t="shared" si="798"/>
        <v>200</v>
      </c>
      <c r="AG984" s="474">
        <f t="shared" si="798"/>
        <v>0</v>
      </c>
      <c r="AH984" s="474">
        <f t="shared" si="798"/>
        <v>0</v>
      </c>
      <c r="AI984" s="474">
        <f t="shared" si="798"/>
        <v>0</v>
      </c>
      <c r="AJ984" s="474">
        <f t="shared" si="798"/>
        <v>331.56</v>
      </c>
      <c r="AK984" s="474">
        <f t="shared" si="798"/>
        <v>0</v>
      </c>
      <c r="AL984" s="474">
        <f t="shared" si="798"/>
        <v>0</v>
      </c>
      <c r="AM984" s="498">
        <f t="shared" si="798"/>
        <v>456.64</v>
      </c>
      <c r="AN984" s="474">
        <f t="shared" si="798"/>
        <v>0</v>
      </c>
      <c r="AO984" s="474">
        <f t="shared" si="798"/>
        <v>30</v>
      </c>
      <c r="AP984" s="474">
        <f t="shared" si="798"/>
        <v>0</v>
      </c>
      <c r="AQ984" s="474">
        <f t="shared" si="798"/>
        <v>486.64</v>
      </c>
    </row>
    <row r="985" s="449" customFormat="1" ht="14" customHeight="1" spans="1:43">
      <c r="A985" s="469"/>
      <c r="B985" s="470"/>
      <c r="C985" s="206" t="s">
        <v>811</v>
      </c>
      <c r="D985" s="474"/>
      <c r="E985" s="475">
        <f t="shared" ref="E985:E997" si="799">R985+U985+V985+AJ985+AL985</f>
        <v>157.7</v>
      </c>
      <c r="F985" s="470">
        <v>94.7</v>
      </c>
      <c r="G985" s="470"/>
      <c r="H985" s="470"/>
      <c r="I985" s="470"/>
      <c r="J985" s="470">
        <v>5.71</v>
      </c>
      <c r="K985" s="470">
        <v>0.48</v>
      </c>
      <c r="L985" s="470">
        <v>0.37</v>
      </c>
      <c r="M985" s="470"/>
      <c r="N985" s="470">
        <v>3.36</v>
      </c>
      <c r="O985" s="470"/>
      <c r="P985" s="470"/>
      <c r="Q985" s="470"/>
      <c r="R985" s="458">
        <f t="shared" ref="R985:R997" si="800">SUM(F985:Q985)</f>
        <v>104.62</v>
      </c>
      <c r="S985" s="476">
        <v>13.46</v>
      </c>
      <c r="T985" s="476">
        <v>7</v>
      </c>
      <c r="U985" s="458">
        <f t="shared" ref="U985:U997" si="801">SUM(S985:T985)</f>
        <v>20.46</v>
      </c>
      <c r="V985" s="476"/>
      <c r="W985" s="476">
        <v>24.62</v>
      </c>
      <c r="X985" s="476"/>
      <c r="Y985" s="476">
        <v>8</v>
      </c>
      <c r="Z985" s="476"/>
      <c r="AA985" s="476"/>
      <c r="AB985" s="476"/>
      <c r="AC985" s="476"/>
      <c r="AD985" s="476"/>
      <c r="AE985" s="476"/>
      <c r="AF985" s="476"/>
      <c r="AG985" s="476"/>
      <c r="AH985" s="476"/>
      <c r="AI985" s="476"/>
      <c r="AJ985" s="458">
        <f t="shared" ref="AJ985:AJ997" si="802">SUM(W985:AI985)</f>
        <v>32.62</v>
      </c>
      <c r="AK985" s="476"/>
      <c r="AL985" s="476"/>
      <c r="AM985" s="499">
        <f t="shared" ref="AM985:AM997" si="803">R985+U985+V985+AJ985+AL985</f>
        <v>157.7</v>
      </c>
      <c r="AN985" s="470"/>
      <c r="AO985" s="470">
        <v>30</v>
      </c>
      <c r="AP985" s="470"/>
      <c r="AQ985" s="72">
        <f t="shared" ref="AQ985:AQ997" si="804">AM985+AN985+AO985+AP985</f>
        <v>187.7</v>
      </c>
    </row>
    <row r="986" s="449" customFormat="1" ht="14" customHeight="1" spans="1:43">
      <c r="A986" s="469"/>
      <c r="B986" s="470"/>
      <c r="C986" s="206" t="s">
        <v>812</v>
      </c>
      <c r="D986" s="474"/>
      <c r="E986" s="475">
        <f t="shared" si="799"/>
        <v>98.94</v>
      </c>
      <c r="F986" s="470"/>
      <c r="G986" s="470"/>
      <c r="H986" s="470"/>
      <c r="I986" s="470"/>
      <c r="J986" s="470"/>
      <c r="K986" s="470"/>
      <c r="L986" s="470"/>
      <c r="M986" s="470"/>
      <c r="N986" s="470"/>
      <c r="O986" s="470"/>
      <c r="P986" s="470"/>
      <c r="Q986" s="470"/>
      <c r="R986" s="458">
        <f t="shared" si="800"/>
        <v>0</v>
      </c>
      <c r="S986" s="476"/>
      <c r="T986" s="476"/>
      <c r="U986" s="458">
        <f t="shared" si="801"/>
        <v>0</v>
      </c>
      <c r="V986" s="476"/>
      <c r="W986" s="476"/>
      <c r="X986" s="476"/>
      <c r="Y986" s="476">
        <v>98.94</v>
      </c>
      <c r="Z986" s="476"/>
      <c r="AA986" s="476"/>
      <c r="AB986" s="476"/>
      <c r="AC986" s="476"/>
      <c r="AD986" s="476"/>
      <c r="AE986" s="476"/>
      <c r="AF986" s="476"/>
      <c r="AG986" s="476"/>
      <c r="AH986" s="476"/>
      <c r="AI986" s="476"/>
      <c r="AJ986" s="458">
        <f t="shared" si="802"/>
        <v>98.94</v>
      </c>
      <c r="AK986" s="476"/>
      <c r="AL986" s="476"/>
      <c r="AM986" s="499">
        <f t="shared" si="803"/>
        <v>98.94</v>
      </c>
      <c r="AN986" s="470"/>
      <c r="AO986" s="470"/>
      <c r="AP986" s="470"/>
      <c r="AQ986" s="72">
        <f t="shared" si="804"/>
        <v>98.94</v>
      </c>
    </row>
    <row r="987" s="449" customFormat="1" ht="14" customHeight="1" spans="1:43">
      <c r="A987" s="469"/>
      <c r="B987" s="470"/>
      <c r="C987" s="206" t="s">
        <v>813</v>
      </c>
      <c r="D987" s="474"/>
      <c r="E987" s="475">
        <f t="shared" si="799"/>
        <v>0</v>
      </c>
      <c r="F987" s="470"/>
      <c r="G987" s="470"/>
      <c r="H987" s="470"/>
      <c r="I987" s="470"/>
      <c r="J987" s="470"/>
      <c r="K987" s="470"/>
      <c r="L987" s="470"/>
      <c r="M987" s="470"/>
      <c r="N987" s="470"/>
      <c r="O987" s="470"/>
      <c r="P987" s="470"/>
      <c r="Q987" s="470"/>
      <c r="R987" s="458">
        <f t="shared" si="800"/>
        <v>0</v>
      </c>
      <c r="S987" s="476"/>
      <c r="T987" s="476"/>
      <c r="U987" s="458">
        <f t="shared" si="801"/>
        <v>0</v>
      </c>
      <c r="V987" s="476"/>
      <c r="W987" s="476"/>
      <c r="X987" s="476"/>
      <c r="Y987" s="476"/>
      <c r="Z987" s="476"/>
      <c r="AA987" s="476"/>
      <c r="AB987" s="476"/>
      <c r="AC987" s="476"/>
      <c r="AD987" s="476"/>
      <c r="AE987" s="476"/>
      <c r="AF987" s="476"/>
      <c r="AG987" s="476"/>
      <c r="AH987" s="476"/>
      <c r="AI987" s="476"/>
      <c r="AJ987" s="458">
        <f t="shared" si="802"/>
        <v>0</v>
      </c>
      <c r="AK987" s="476"/>
      <c r="AL987" s="476"/>
      <c r="AM987" s="499">
        <f t="shared" si="803"/>
        <v>0</v>
      </c>
      <c r="AN987" s="470"/>
      <c r="AO987" s="470"/>
      <c r="AP987" s="470"/>
      <c r="AQ987" s="72">
        <f t="shared" si="804"/>
        <v>0</v>
      </c>
    </row>
    <row r="988" s="449" customFormat="1" ht="14" customHeight="1" spans="1:43">
      <c r="A988" s="469"/>
      <c r="B988" s="470"/>
      <c r="C988" s="206" t="s">
        <v>999</v>
      </c>
      <c r="D988" s="474"/>
      <c r="E988" s="475">
        <f t="shared" si="799"/>
        <v>0</v>
      </c>
      <c r="F988" s="470"/>
      <c r="G988" s="470"/>
      <c r="H988" s="470"/>
      <c r="I988" s="470"/>
      <c r="J988" s="470"/>
      <c r="K988" s="470"/>
      <c r="L988" s="470"/>
      <c r="M988" s="470"/>
      <c r="N988" s="470"/>
      <c r="O988" s="470"/>
      <c r="P988" s="470"/>
      <c r="Q988" s="470"/>
      <c r="R988" s="458">
        <f t="shared" si="800"/>
        <v>0</v>
      </c>
      <c r="S988" s="476"/>
      <c r="T988" s="476"/>
      <c r="U988" s="458">
        <f t="shared" si="801"/>
        <v>0</v>
      </c>
      <c r="V988" s="476"/>
      <c r="W988" s="476"/>
      <c r="X988" s="476"/>
      <c r="Y988" s="476"/>
      <c r="Z988" s="476"/>
      <c r="AA988" s="476"/>
      <c r="AB988" s="476"/>
      <c r="AC988" s="476"/>
      <c r="AD988" s="476"/>
      <c r="AE988" s="476"/>
      <c r="AF988" s="476"/>
      <c r="AG988" s="476"/>
      <c r="AH988" s="476"/>
      <c r="AI988" s="476"/>
      <c r="AJ988" s="458">
        <f t="shared" si="802"/>
        <v>0</v>
      </c>
      <c r="AK988" s="476"/>
      <c r="AL988" s="476"/>
      <c r="AM988" s="499">
        <f t="shared" si="803"/>
        <v>0</v>
      </c>
      <c r="AN988" s="470"/>
      <c r="AO988" s="470"/>
      <c r="AP988" s="470"/>
      <c r="AQ988" s="72">
        <f t="shared" si="804"/>
        <v>0</v>
      </c>
    </row>
    <row r="989" s="449" customFormat="1" ht="14" customHeight="1" spans="1:43">
      <c r="A989" s="469"/>
      <c r="B989" s="470"/>
      <c r="C989" s="206" t="s">
        <v>1000</v>
      </c>
      <c r="D989" s="474"/>
      <c r="E989" s="475">
        <f t="shared" si="799"/>
        <v>0</v>
      </c>
      <c r="F989" s="470"/>
      <c r="G989" s="470"/>
      <c r="H989" s="470"/>
      <c r="I989" s="470"/>
      <c r="J989" s="470"/>
      <c r="K989" s="470"/>
      <c r="L989" s="470"/>
      <c r="M989" s="470"/>
      <c r="N989" s="470"/>
      <c r="O989" s="470"/>
      <c r="P989" s="470"/>
      <c r="Q989" s="470"/>
      <c r="R989" s="458">
        <f t="shared" si="800"/>
        <v>0</v>
      </c>
      <c r="S989" s="476"/>
      <c r="T989" s="476"/>
      <c r="U989" s="458">
        <f t="shared" si="801"/>
        <v>0</v>
      </c>
      <c r="V989" s="476"/>
      <c r="W989" s="476"/>
      <c r="X989" s="476"/>
      <c r="Y989" s="476"/>
      <c r="Z989" s="476"/>
      <c r="AA989" s="476"/>
      <c r="AB989" s="476"/>
      <c r="AC989" s="476"/>
      <c r="AD989" s="476"/>
      <c r="AE989" s="476"/>
      <c r="AF989" s="476"/>
      <c r="AG989" s="476"/>
      <c r="AH989" s="476"/>
      <c r="AI989" s="476"/>
      <c r="AJ989" s="458">
        <f t="shared" si="802"/>
        <v>0</v>
      </c>
      <c r="AK989" s="476"/>
      <c r="AL989" s="476"/>
      <c r="AM989" s="499">
        <f t="shared" si="803"/>
        <v>0</v>
      </c>
      <c r="AN989" s="470"/>
      <c r="AO989" s="470"/>
      <c r="AP989" s="470"/>
      <c r="AQ989" s="72">
        <f t="shared" si="804"/>
        <v>0</v>
      </c>
    </row>
    <row r="990" s="449" customFormat="1" ht="14" customHeight="1" spans="1:43">
      <c r="A990" s="469"/>
      <c r="B990" s="470"/>
      <c r="C990" s="206" t="s">
        <v>1001</v>
      </c>
      <c r="D990" s="474"/>
      <c r="E990" s="475">
        <f t="shared" si="799"/>
        <v>0</v>
      </c>
      <c r="F990" s="470"/>
      <c r="G990" s="470"/>
      <c r="H990" s="470"/>
      <c r="I990" s="470"/>
      <c r="J990" s="470"/>
      <c r="K990" s="470"/>
      <c r="L990" s="470"/>
      <c r="M990" s="470"/>
      <c r="N990" s="470"/>
      <c r="O990" s="470"/>
      <c r="P990" s="470"/>
      <c r="Q990" s="470"/>
      <c r="R990" s="458">
        <f t="shared" si="800"/>
        <v>0</v>
      </c>
      <c r="S990" s="476"/>
      <c r="T990" s="476"/>
      <c r="U990" s="458">
        <f t="shared" si="801"/>
        <v>0</v>
      </c>
      <c r="V990" s="476"/>
      <c r="W990" s="476"/>
      <c r="X990" s="476"/>
      <c r="Y990" s="476"/>
      <c r="Z990" s="476"/>
      <c r="AA990" s="476"/>
      <c r="AB990" s="476"/>
      <c r="AC990" s="476"/>
      <c r="AD990" s="476"/>
      <c r="AE990" s="476"/>
      <c r="AF990" s="476"/>
      <c r="AG990" s="476"/>
      <c r="AH990" s="476"/>
      <c r="AI990" s="476"/>
      <c r="AJ990" s="458">
        <f t="shared" si="802"/>
        <v>0</v>
      </c>
      <c r="AK990" s="476"/>
      <c r="AL990" s="476"/>
      <c r="AM990" s="499">
        <f t="shared" si="803"/>
        <v>0</v>
      </c>
      <c r="AN990" s="470"/>
      <c r="AO990" s="470"/>
      <c r="AP990" s="470"/>
      <c r="AQ990" s="72">
        <f t="shared" si="804"/>
        <v>0</v>
      </c>
    </row>
    <row r="991" s="449" customFormat="1" ht="14" customHeight="1" spans="1:43">
      <c r="A991" s="469"/>
      <c r="B991" s="470"/>
      <c r="C991" s="206" t="s">
        <v>1002</v>
      </c>
      <c r="D991" s="474"/>
      <c r="E991" s="475">
        <f t="shared" si="799"/>
        <v>0</v>
      </c>
      <c r="F991" s="470"/>
      <c r="G991" s="470"/>
      <c r="H991" s="470"/>
      <c r="I991" s="470"/>
      <c r="J991" s="470"/>
      <c r="K991" s="470"/>
      <c r="L991" s="470"/>
      <c r="M991" s="470"/>
      <c r="N991" s="470"/>
      <c r="O991" s="470"/>
      <c r="P991" s="470"/>
      <c r="Q991" s="470"/>
      <c r="R991" s="458">
        <f t="shared" si="800"/>
        <v>0</v>
      </c>
      <c r="S991" s="476"/>
      <c r="T991" s="476"/>
      <c r="U991" s="458">
        <f t="shared" si="801"/>
        <v>0</v>
      </c>
      <c r="V991" s="476"/>
      <c r="W991" s="476"/>
      <c r="X991" s="476"/>
      <c r="Y991" s="476"/>
      <c r="Z991" s="476"/>
      <c r="AA991" s="476"/>
      <c r="AB991" s="476"/>
      <c r="AC991" s="476"/>
      <c r="AD991" s="476"/>
      <c r="AE991" s="476"/>
      <c r="AF991" s="476"/>
      <c r="AG991" s="476"/>
      <c r="AH991" s="476"/>
      <c r="AI991" s="476"/>
      <c r="AJ991" s="458">
        <f t="shared" si="802"/>
        <v>0</v>
      </c>
      <c r="AK991" s="476"/>
      <c r="AL991" s="476"/>
      <c r="AM991" s="499">
        <f t="shared" si="803"/>
        <v>0</v>
      </c>
      <c r="AN991" s="470"/>
      <c r="AO991" s="470"/>
      <c r="AP991" s="470"/>
      <c r="AQ991" s="72">
        <f t="shared" si="804"/>
        <v>0</v>
      </c>
    </row>
    <row r="992" s="449" customFormat="1" ht="14" customHeight="1" spans="1:43">
      <c r="A992" s="469"/>
      <c r="B992" s="470"/>
      <c r="C992" s="206" t="s">
        <v>1003</v>
      </c>
      <c r="D992" s="474"/>
      <c r="E992" s="475">
        <f t="shared" si="799"/>
        <v>0</v>
      </c>
      <c r="F992" s="470"/>
      <c r="G992" s="470"/>
      <c r="H992" s="470"/>
      <c r="I992" s="470"/>
      <c r="J992" s="470"/>
      <c r="K992" s="470"/>
      <c r="L992" s="470"/>
      <c r="M992" s="470"/>
      <c r="N992" s="470"/>
      <c r="O992" s="470"/>
      <c r="P992" s="470"/>
      <c r="Q992" s="470"/>
      <c r="R992" s="458">
        <f t="shared" si="800"/>
        <v>0</v>
      </c>
      <c r="S992" s="476"/>
      <c r="T992" s="476"/>
      <c r="U992" s="458">
        <f t="shared" si="801"/>
        <v>0</v>
      </c>
      <c r="V992" s="476"/>
      <c r="W992" s="476"/>
      <c r="X992" s="476"/>
      <c r="Y992" s="476"/>
      <c r="Z992" s="476"/>
      <c r="AA992" s="476"/>
      <c r="AB992" s="476"/>
      <c r="AC992" s="476"/>
      <c r="AD992" s="476"/>
      <c r="AE992" s="476"/>
      <c r="AF992" s="476"/>
      <c r="AG992" s="476"/>
      <c r="AH992" s="476"/>
      <c r="AI992" s="476"/>
      <c r="AJ992" s="458">
        <f t="shared" si="802"/>
        <v>0</v>
      </c>
      <c r="AK992" s="476"/>
      <c r="AL992" s="476"/>
      <c r="AM992" s="499">
        <f t="shared" si="803"/>
        <v>0</v>
      </c>
      <c r="AN992" s="470"/>
      <c r="AO992" s="470"/>
      <c r="AP992" s="470"/>
      <c r="AQ992" s="72">
        <f t="shared" si="804"/>
        <v>0</v>
      </c>
    </row>
    <row r="993" s="449" customFormat="1" ht="14" customHeight="1" spans="1:43">
      <c r="A993" s="469"/>
      <c r="B993" s="470"/>
      <c r="C993" s="206" t="s">
        <v>1004</v>
      </c>
      <c r="D993" s="474"/>
      <c r="E993" s="475">
        <f t="shared" si="799"/>
        <v>200</v>
      </c>
      <c r="F993" s="470"/>
      <c r="G993" s="470"/>
      <c r="H993" s="470"/>
      <c r="I993" s="470"/>
      <c r="J993" s="470"/>
      <c r="K993" s="470"/>
      <c r="L993" s="470"/>
      <c r="M993" s="470"/>
      <c r="N993" s="470"/>
      <c r="O993" s="470"/>
      <c r="P993" s="470"/>
      <c r="Q993" s="470"/>
      <c r="R993" s="458">
        <f t="shared" si="800"/>
        <v>0</v>
      </c>
      <c r="S993" s="476"/>
      <c r="T993" s="476"/>
      <c r="U993" s="458">
        <f t="shared" si="801"/>
        <v>0</v>
      </c>
      <c r="V993" s="476"/>
      <c r="W993" s="476"/>
      <c r="X993" s="476"/>
      <c r="Y993" s="476"/>
      <c r="Z993" s="476"/>
      <c r="AA993" s="476"/>
      <c r="AB993" s="476"/>
      <c r="AC993" s="476"/>
      <c r="AD993" s="476"/>
      <c r="AE993" s="476"/>
      <c r="AF993" s="476">
        <v>200</v>
      </c>
      <c r="AG993" s="476"/>
      <c r="AH993" s="476"/>
      <c r="AI993" s="476"/>
      <c r="AJ993" s="458">
        <f t="shared" si="802"/>
        <v>200</v>
      </c>
      <c r="AK993" s="476"/>
      <c r="AL993" s="476"/>
      <c r="AM993" s="499">
        <f t="shared" si="803"/>
        <v>200</v>
      </c>
      <c r="AN993" s="470"/>
      <c r="AO993" s="470"/>
      <c r="AP993" s="470"/>
      <c r="AQ993" s="72">
        <f t="shared" si="804"/>
        <v>200</v>
      </c>
    </row>
    <row r="994" s="449" customFormat="1" ht="14" customHeight="1" spans="1:43">
      <c r="A994" s="469"/>
      <c r="B994" s="470"/>
      <c r="C994" s="206" t="s">
        <v>1005</v>
      </c>
      <c r="D994" s="474"/>
      <c r="E994" s="475">
        <f t="shared" si="799"/>
        <v>0</v>
      </c>
      <c r="F994" s="470"/>
      <c r="G994" s="470"/>
      <c r="H994" s="470"/>
      <c r="I994" s="470"/>
      <c r="J994" s="470"/>
      <c r="K994" s="470"/>
      <c r="L994" s="470"/>
      <c r="M994" s="470"/>
      <c r="N994" s="470"/>
      <c r="O994" s="470"/>
      <c r="P994" s="470"/>
      <c r="Q994" s="470"/>
      <c r="R994" s="458">
        <f t="shared" si="800"/>
        <v>0</v>
      </c>
      <c r="S994" s="476"/>
      <c r="T994" s="476"/>
      <c r="U994" s="458">
        <f t="shared" si="801"/>
        <v>0</v>
      </c>
      <c r="V994" s="476"/>
      <c r="W994" s="476"/>
      <c r="X994" s="476"/>
      <c r="Y994" s="476"/>
      <c r="Z994" s="476"/>
      <c r="AA994" s="476"/>
      <c r="AB994" s="476"/>
      <c r="AC994" s="476"/>
      <c r="AD994" s="476"/>
      <c r="AE994" s="476"/>
      <c r="AF994" s="476"/>
      <c r="AG994" s="476"/>
      <c r="AH994" s="476"/>
      <c r="AI994" s="476"/>
      <c r="AJ994" s="458">
        <f t="shared" si="802"/>
        <v>0</v>
      </c>
      <c r="AK994" s="476"/>
      <c r="AL994" s="476"/>
      <c r="AM994" s="499">
        <f t="shared" si="803"/>
        <v>0</v>
      </c>
      <c r="AN994" s="470"/>
      <c r="AO994" s="470"/>
      <c r="AP994" s="470"/>
      <c r="AQ994" s="72">
        <f t="shared" si="804"/>
        <v>0</v>
      </c>
    </row>
    <row r="995" s="449" customFormat="1" ht="14" customHeight="1" spans="1:43">
      <c r="A995" s="469"/>
      <c r="B995" s="470"/>
      <c r="C995" s="206" t="s">
        <v>964</v>
      </c>
      <c r="D995" s="474"/>
      <c r="E995" s="475">
        <f t="shared" si="799"/>
        <v>0</v>
      </c>
      <c r="F995" s="470"/>
      <c r="G995" s="470"/>
      <c r="H995" s="470"/>
      <c r="I995" s="470"/>
      <c r="J995" s="470"/>
      <c r="K995" s="470"/>
      <c r="L995" s="470"/>
      <c r="M995" s="470"/>
      <c r="N995" s="470"/>
      <c r="O995" s="470"/>
      <c r="P995" s="470"/>
      <c r="Q995" s="470"/>
      <c r="R995" s="458">
        <f t="shared" si="800"/>
        <v>0</v>
      </c>
      <c r="S995" s="476"/>
      <c r="T995" s="476"/>
      <c r="U995" s="458">
        <f t="shared" si="801"/>
        <v>0</v>
      </c>
      <c r="V995" s="476"/>
      <c r="W995" s="476"/>
      <c r="X995" s="476"/>
      <c r="Y995" s="476"/>
      <c r="Z995" s="476"/>
      <c r="AA995" s="476"/>
      <c r="AB995" s="476"/>
      <c r="AC995" s="476"/>
      <c r="AD995" s="476"/>
      <c r="AE995" s="476"/>
      <c r="AF995" s="476"/>
      <c r="AG995" s="476"/>
      <c r="AH995" s="476"/>
      <c r="AI995" s="476"/>
      <c r="AJ995" s="458">
        <f t="shared" si="802"/>
        <v>0</v>
      </c>
      <c r="AK995" s="476"/>
      <c r="AL995" s="476"/>
      <c r="AM995" s="499">
        <f t="shared" si="803"/>
        <v>0</v>
      </c>
      <c r="AN995" s="470"/>
      <c r="AO995" s="470"/>
      <c r="AP995" s="470"/>
      <c r="AQ995" s="72">
        <f t="shared" si="804"/>
        <v>0</v>
      </c>
    </row>
    <row r="996" s="449" customFormat="1" ht="14" customHeight="1" spans="1:43">
      <c r="A996" s="469"/>
      <c r="B996" s="470"/>
      <c r="C996" s="206" t="s">
        <v>1006</v>
      </c>
      <c r="D996" s="474"/>
      <c r="E996" s="475">
        <f t="shared" si="799"/>
        <v>0</v>
      </c>
      <c r="F996" s="470"/>
      <c r="G996" s="470"/>
      <c r="H996" s="470"/>
      <c r="I996" s="470"/>
      <c r="J996" s="470"/>
      <c r="K996" s="470"/>
      <c r="L996" s="470"/>
      <c r="M996" s="470"/>
      <c r="N996" s="470"/>
      <c r="O996" s="470"/>
      <c r="P996" s="470"/>
      <c r="Q996" s="470"/>
      <c r="R996" s="458">
        <f t="shared" si="800"/>
        <v>0</v>
      </c>
      <c r="S996" s="476"/>
      <c r="T996" s="476"/>
      <c r="U996" s="458">
        <f t="shared" si="801"/>
        <v>0</v>
      </c>
      <c r="V996" s="476"/>
      <c r="W996" s="476"/>
      <c r="X996" s="476"/>
      <c r="Y996" s="476"/>
      <c r="Z996" s="476"/>
      <c r="AA996" s="476"/>
      <c r="AB996" s="476"/>
      <c r="AC996" s="476"/>
      <c r="AD996" s="476"/>
      <c r="AE996" s="476"/>
      <c r="AF996" s="476"/>
      <c r="AG996" s="476"/>
      <c r="AH996" s="476"/>
      <c r="AI996" s="476"/>
      <c r="AJ996" s="458">
        <f t="shared" si="802"/>
        <v>0</v>
      </c>
      <c r="AK996" s="476"/>
      <c r="AL996" s="476"/>
      <c r="AM996" s="499">
        <f t="shared" si="803"/>
        <v>0</v>
      </c>
      <c r="AN996" s="470"/>
      <c r="AO996" s="470"/>
      <c r="AP996" s="470"/>
      <c r="AQ996" s="72">
        <f t="shared" si="804"/>
        <v>0</v>
      </c>
    </row>
    <row r="997" s="449" customFormat="1" ht="14" customHeight="1" spans="1:43">
      <c r="A997" s="469"/>
      <c r="B997" s="470"/>
      <c r="C997" s="206" t="s">
        <v>1007</v>
      </c>
      <c r="D997" s="474"/>
      <c r="E997" s="475">
        <f t="shared" si="799"/>
        <v>0</v>
      </c>
      <c r="F997" s="470"/>
      <c r="G997" s="470"/>
      <c r="H997" s="470"/>
      <c r="I997" s="470"/>
      <c r="J997" s="470"/>
      <c r="K997" s="470"/>
      <c r="L997" s="470"/>
      <c r="M997" s="470"/>
      <c r="N997" s="470"/>
      <c r="O997" s="470"/>
      <c r="P997" s="470"/>
      <c r="Q997" s="470"/>
      <c r="R997" s="458">
        <f t="shared" si="800"/>
        <v>0</v>
      </c>
      <c r="S997" s="476"/>
      <c r="T997" s="476"/>
      <c r="U997" s="458">
        <f t="shared" si="801"/>
        <v>0</v>
      </c>
      <c r="V997" s="476"/>
      <c r="W997" s="476"/>
      <c r="X997" s="476"/>
      <c r="Y997" s="476"/>
      <c r="Z997" s="476"/>
      <c r="AA997" s="476"/>
      <c r="AB997" s="476"/>
      <c r="AC997" s="476"/>
      <c r="AD997" s="476"/>
      <c r="AE997" s="476"/>
      <c r="AF997" s="476"/>
      <c r="AG997" s="476"/>
      <c r="AH997" s="476"/>
      <c r="AI997" s="476"/>
      <c r="AJ997" s="458">
        <f t="shared" si="802"/>
        <v>0</v>
      </c>
      <c r="AK997" s="476"/>
      <c r="AL997" s="476"/>
      <c r="AM997" s="499">
        <f t="shared" si="803"/>
        <v>0</v>
      </c>
      <c r="AN997" s="470"/>
      <c r="AO997" s="470"/>
      <c r="AP997" s="470"/>
      <c r="AQ997" s="72">
        <f t="shared" si="804"/>
        <v>0</v>
      </c>
    </row>
    <row r="998" s="449" customFormat="1" ht="14" customHeight="1" spans="1:43">
      <c r="A998" s="469"/>
      <c r="B998" s="470"/>
      <c r="C998" s="206" t="s">
        <v>1008</v>
      </c>
      <c r="D998" s="474">
        <f t="shared" ref="D998:AQ998" si="805">SUM(D999:D1004)</f>
        <v>0</v>
      </c>
      <c r="E998" s="474">
        <f t="shared" si="805"/>
        <v>0</v>
      </c>
      <c r="F998" s="474">
        <f t="shared" si="805"/>
        <v>0</v>
      </c>
      <c r="G998" s="474">
        <f t="shared" si="805"/>
        <v>0</v>
      </c>
      <c r="H998" s="474">
        <f t="shared" si="805"/>
        <v>0</v>
      </c>
      <c r="I998" s="474">
        <f t="shared" si="805"/>
        <v>0</v>
      </c>
      <c r="J998" s="474">
        <f t="shared" si="805"/>
        <v>0</v>
      </c>
      <c r="K998" s="474">
        <f t="shared" si="805"/>
        <v>0</v>
      </c>
      <c r="L998" s="474">
        <f t="shared" si="805"/>
        <v>0</v>
      </c>
      <c r="M998" s="474">
        <f t="shared" si="805"/>
        <v>0</v>
      </c>
      <c r="N998" s="474">
        <f t="shared" si="805"/>
        <v>0</v>
      </c>
      <c r="O998" s="474">
        <f t="shared" si="805"/>
        <v>0</v>
      </c>
      <c r="P998" s="474">
        <f t="shared" si="805"/>
        <v>0</v>
      </c>
      <c r="Q998" s="474">
        <f t="shared" si="805"/>
        <v>0</v>
      </c>
      <c r="R998" s="474">
        <f t="shared" si="805"/>
        <v>0</v>
      </c>
      <c r="S998" s="474">
        <f t="shared" si="805"/>
        <v>0</v>
      </c>
      <c r="T998" s="474">
        <f t="shared" si="805"/>
        <v>0</v>
      </c>
      <c r="U998" s="474">
        <f t="shared" si="805"/>
        <v>0</v>
      </c>
      <c r="V998" s="474">
        <f t="shared" si="805"/>
        <v>0</v>
      </c>
      <c r="W998" s="474">
        <f t="shared" si="805"/>
        <v>0</v>
      </c>
      <c r="X998" s="474">
        <f t="shared" si="805"/>
        <v>0</v>
      </c>
      <c r="Y998" s="474">
        <f t="shared" si="805"/>
        <v>0</v>
      </c>
      <c r="Z998" s="474">
        <f t="shared" si="805"/>
        <v>0</v>
      </c>
      <c r="AA998" s="474">
        <f t="shared" si="805"/>
        <v>0</v>
      </c>
      <c r="AB998" s="474">
        <f t="shared" si="805"/>
        <v>0</v>
      </c>
      <c r="AC998" s="474">
        <f t="shared" si="805"/>
        <v>0</v>
      </c>
      <c r="AD998" s="474">
        <f t="shared" si="805"/>
        <v>0</v>
      </c>
      <c r="AE998" s="474">
        <f t="shared" si="805"/>
        <v>0</v>
      </c>
      <c r="AF998" s="474">
        <f t="shared" si="805"/>
        <v>0</v>
      </c>
      <c r="AG998" s="474">
        <f t="shared" si="805"/>
        <v>0</v>
      </c>
      <c r="AH998" s="474">
        <f t="shared" si="805"/>
        <v>0</v>
      </c>
      <c r="AI998" s="474">
        <f t="shared" si="805"/>
        <v>0</v>
      </c>
      <c r="AJ998" s="474">
        <f t="shared" si="805"/>
        <v>0</v>
      </c>
      <c r="AK998" s="474">
        <f t="shared" si="805"/>
        <v>0</v>
      </c>
      <c r="AL998" s="474">
        <f t="shared" si="805"/>
        <v>0</v>
      </c>
      <c r="AM998" s="498">
        <f t="shared" si="805"/>
        <v>0</v>
      </c>
      <c r="AN998" s="474">
        <f t="shared" si="805"/>
        <v>0</v>
      </c>
      <c r="AO998" s="474">
        <f t="shared" si="805"/>
        <v>0</v>
      </c>
      <c r="AP998" s="474">
        <f t="shared" si="805"/>
        <v>0</v>
      </c>
      <c r="AQ998" s="474">
        <f t="shared" si="805"/>
        <v>0</v>
      </c>
    </row>
    <row r="999" s="449" customFormat="1" ht="14" customHeight="1" spans="1:43">
      <c r="A999" s="469"/>
      <c r="B999" s="470"/>
      <c r="C999" s="206" t="s">
        <v>811</v>
      </c>
      <c r="D999" s="474"/>
      <c r="E999" s="475">
        <f t="shared" ref="E999:E1004" si="806">R999+U999+V999+AJ999+AL999</f>
        <v>0</v>
      </c>
      <c r="F999" s="470"/>
      <c r="G999" s="470"/>
      <c r="H999" s="470"/>
      <c r="I999" s="470"/>
      <c r="J999" s="470"/>
      <c r="K999" s="470"/>
      <c r="L999" s="470"/>
      <c r="M999" s="470"/>
      <c r="N999" s="470"/>
      <c r="O999" s="470"/>
      <c r="P999" s="470"/>
      <c r="Q999" s="470"/>
      <c r="R999" s="458">
        <f t="shared" ref="R999:R1004" si="807">SUM(F999:Q999)</f>
        <v>0</v>
      </c>
      <c r="S999" s="476"/>
      <c r="T999" s="476"/>
      <c r="U999" s="458">
        <f t="shared" ref="U999:U1004" si="808">SUM(S999:T999)</f>
        <v>0</v>
      </c>
      <c r="V999" s="476"/>
      <c r="W999" s="476"/>
      <c r="X999" s="476"/>
      <c r="Y999" s="476"/>
      <c r="Z999" s="476"/>
      <c r="AA999" s="476"/>
      <c r="AB999" s="476"/>
      <c r="AC999" s="476"/>
      <c r="AD999" s="476"/>
      <c r="AE999" s="476"/>
      <c r="AF999" s="476"/>
      <c r="AG999" s="476"/>
      <c r="AH999" s="476"/>
      <c r="AI999" s="476"/>
      <c r="AJ999" s="458">
        <f t="shared" ref="AJ999:AJ1004" si="809">SUM(W999:AI999)</f>
        <v>0</v>
      </c>
      <c r="AK999" s="476"/>
      <c r="AL999" s="476"/>
      <c r="AM999" s="499">
        <f t="shared" ref="AM999:AM1004" si="810">R999+U999+V999+AJ999+AL999</f>
        <v>0</v>
      </c>
      <c r="AN999" s="470"/>
      <c r="AO999" s="470"/>
      <c r="AP999" s="470"/>
      <c r="AQ999" s="72">
        <f t="shared" ref="AQ999:AQ1004" si="811">AM999+AN999+AO999+AP999</f>
        <v>0</v>
      </c>
    </row>
    <row r="1000" s="449" customFormat="1" ht="14" customHeight="1" spans="1:43">
      <c r="A1000" s="469"/>
      <c r="B1000" s="470"/>
      <c r="C1000" s="206" t="s">
        <v>812</v>
      </c>
      <c r="D1000" s="474"/>
      <c r="E1000" s="475">
        <f t="shared" si="806"/>
        <v>0</v>
      </c>
      <c r="F1000" s="470"/>
      <c r="G1000" s="470"/>
      <c r="H1000" s="470"/>
      <c r="I1000" s="470"/>
      <c r="J1000" s="470"/>
      <c r="K1000" s="470"/>
      <c r="L1000" s="470"/>
      <c r="M1000" s="470"/>
      <c r="N1000" s="470"/>
      <c r="O1000" s="470"/>
      <c r="P1000" s="470"/>
      <c r="Q1000" s="470"/>
      <c r="R1000" s="458">
        <f t="shared" si="807"/>
        <v>0</v>
      </c>
      <c r="S1000" s="476"/>
      <c r="T1000" s="476"/>
      <c r="U1000" s="458">
        <f t="shared" si="808"/>
        <v>0</v>
      </c>
      <c r="V1000" s="476"/>
      <c r="W1000" s="476"/>
      <c r="X1000" s="476"/>
      <c r="Y1000" s="476"/>
      <c r="Z1000" s="476"/>
      <c r="AA1000" s="476"/>
      <c r="AB1000" s="476"/>
      <c r="AC1000" s="476"/>
      <c r="AD1000" s="476"/>
      <c r="AE1000" s="476"/>
      <c r="AF1000" s="476"/>
      <c r="AG1000" s="476"/>
      <c r="AH1000" s="476"/>
      <c r="AI1000" s="476"/>
      <c r="AJ1000" s="458">
        <f t="shared" si="809"/>
        <v>0</v>
      </c>
      <c r="AK1000" s="476"/>
      <c r="AL1000" s="476"/>
      <c r="AM1000" s="499">
        <f t="shared" si="810"/>
        <v>0</v>
      </c>
      <c r="AN1000" s="470"/>
      <c r="AO1000" s="470"/>
      <c r="AP1000" s="470"/>
      <c r="AQ1000" s="72">
        <f t="shared" si="811"/>
        <v>0</v>
      </c>
    </row>
    <row r="1001" s="449" customFormat="1" ht="14" customHeight="1" spans="1:43">
      <c r="A1001" s="469"/>
      <c r="B1001" s="470"/>
      <c r="C1001" s="206" t="s">
        <v>813</v>
      </c>
      <c r="D1001" s="474"/>
      <c r="E1001" s="475">
        <f t="shared" si="806"/>
        <v>0</v>
      </c>
      <c r="F1001" s="470"/>
      <c r="G1001" s="470"/>
      <c r="H1001" s="470"/>
      <c r="I1001" s="470"/>
      <c r="J1001" s="470"/>
      <c r="K1001" s="470"/>
      <c r="L1001" s="470"/>
      <c r="M1001" s="470"/>
      <c r="N1001" s="470"/>
      <c r="O1001" s="470"/>
      <c r="P1001" s="470"/>
      <c r="Q1001" s="470"/>
      <c r="R1001" s="458">
        <f t="shared" si="807"/>
        <v>0</v>
      </c>
      <c r="S1001" s="476"/>
      <c r="T1001" s="476"/>
      <c r="U1001" s="458">
        <f t="shared" si="808"/>
        <v>0</v>
      </c>
      <c r="V1001" s="476"/>
      <c r="W1001" s="476"/>
      <c r="X1001" s="476"/>
      <c r="Y1001" s="476"/>
      <c r="Z1001" s="476"/>
      <c r="AA1001" s="476"/>
      <c r="AB1001" s="476"/>
      <c r="AC1001" s="476"/>
      <c r="AD1001" s="476"/>
      <c r="AE1001" s="476"/>
      <c r="AF1001" s="476"/>
      <c r="AG1001" s="476"/>
      <c r="AH1001" s="476"/>
      <c r="AI1001" s="476"/>
      <c r="AJ1001" s="458">
        <f t="shared" si="809"/>
        <v>0</v>
      </c>
      <c r="AK1001" s="476"/>
      <c r="AL1001" s="476"/>
      <c r="AM1001" s="499">
        <f t="shared" si="810"/>
        <v>0</v>
      </c>
      <c r="AN1001" s="470"/>
      <c r="AO1001" s="470"/>
      <c r="AP1001" s="470"/>
      <c r="AQ1001" s="72">
        <f t="shared" si="811"/>
        <v>0</v>
      </c>
    </row>
    <row r="1002" s="449" customFormat="1" ht="14" customHeight="1" spans="1:43">
      <c r="A1002" s="469"/>
      <c r="B1002" s="470"/>
      <c r="C1002" s="206" t="s">
        <v>1009</v>
      </c>
      <c r="D1002" s="474"/>
      <c r="E1002" s="475">
        <f t="shared" si="806"/>
        <v>0</v>
      </c>
      <c r="F1002" s="470"/>
      <c r="G1002" s="470"/>
      <c r="H1002" s="470"/>
      <c r="I1002" s="470"/>
      <c r="J1002" s="470"/>
      <c r="K1002" s="470"/>
      <c r="L1002" s="470"/>
      <c r="M1002" s="470"/>
      <c r="N1002" s="470"/>
      <c r="O1002" s="470"/>
      <c r="P1002" s="470"/>
      <c r="Q1002" s="470"/>
      <c r="R1002" s="458">
        <f t="shared" si="807"/>
        <v>0</v>
      </c>
      <c r="S1002" s="476"/>
      <c r="T1002" s="476"/>
      <c r="U1002" s="458">
        <f t="shared" si="808"/>
        <v>0</v>
      </c>
      <c r="V1002" s="476"/>
      <c r="W1002" s="476"/>
      <c r="X1002" s="476"/>
      <c r="Y1002" s="476"/>
      <c r="Z1002" s="476"/>
      <c r="AA1002" s="476"/>
      <c r="AB1002" s="476"/>
      <c r="AC1002" s="476"/>
      <c r="AD1002" s="476"/>
      <c r="AE1002" s="476"/>
      <c r="AF1002" s="476"/>
      <c r="AG1002" s="476"/>
      <c r="AH1002" s="476"/>
      <c r="AI1002" s="476"/>
      <c r="AJ1002" s="458">
        <f t="shared" si="809"/>
        <v>0</v>
      </c>
      <c r="AK1002" s="476"/>
      <c r="AL1002" s="476"/>
      <c r="AM1002" s="499">
        <f t="shared" si="810"/>
        <v>0</v>
      </c>
      <c r="AN1002" s="470"/>
      <c r="AO1002" s="470"/>
      <c r="AP1002" s="470"/>
      <c r="AQ1002" s="72">
        <f t="shared" si="811"/>
        <v>0</v>
      </c>
    </row>
    <row r="1003" s="449" customFormat="1" ht="14" customHeight="1" spans="1:43">
      <c r="A1003" s="469"/>
      <c r="B1003" s="470"/>
      <c r="C1003" s="206" t="s">
        <v>1010</v>
      </c>
      <c r="D1003" s="474"/>
      <c r="E1003" s="475">
        <f t="shared" si="806"/>
        <v>0</v>
      </c>
      <c r="F1003" s="470"/>
      <c r="G1003" s="470"/>
      <c r="H1003" s="470"/>
      <c r="I1003" s="470"/>
      <c r="J1003" s="470"/>
      <c r="K1003" s="470"/>
      <c r="L1003" s="470"/>
      <c r="M1003" s="470"/>
      <c r="N1003" s="470"/>
      <c r="O1003" s="470"/>
      <c r="P1003" s="470"/>
      <c r="Q1003" s="470"/>
      <c r="R1003" s="458">
        <f t="shared" si="807"/>
        <v>0</v>
      </c>
      <c r="S1003" s="476"/>
      <c r="T1003" s="476"/>
      <c r="U1003" s="458">
        <f t="shared" si="808"/>
        <v>0</v>
      </c>
      <c r="V1003" s="476"/>
      <c r="W1003" s="476"/>
      <c r="X1003" s="476"/>
      <c r="Y1003" s="476"/>
      <c r="Z1003" s="476"/>
      <c r="AA1003" s="476"/>
      <c r="AB1003" s="476"/>
      <c r="AC1003" s="476"/>
      <c r="AD1003" s="476"/>
      <c r="AE1003" s="476"/>
      <c r="AF1003" s="476"/>
      <c r="AG1003" s="476"/>
      <c r="AH1003" s="476"/>
      <c r="AI1003" s="476"/>
      <c r="AJ1003" s="458">
        <f t="shared" si="809"/>
        <v>0</v>
      </c>
      <c r="AK1003" s="476"/>
      <c r="AL1003" s="476"/>
      <c r="AM1003" s="499">
        <f t="shared" si="810"/>
        <v>0</v>
      </c>
      <c r="AN1003" s="470"/>
      <c r="AO1003" s="470"/>
      <c r="AP1003" s="470"/>
      <c r="AQ1003" s="72">
        <f t="shared" si="811"/>
        <v>0</v>
      </c>
    </row>
    <row r="1004" s="449" customFormat="1" ht="14" customHeight="1" spans="1:43">
      <c r="A1004" s="469"/>
      <c r="B1004" s="470"/>
      <c r="C1004" s="206" t="s">
        <v>1011</v>
      </c>
      <c r="D1004" s="474"/>
      <c r="E1004" s="475">
        <f t="shared" si="806"/>
        <v>0</v>
      </c>
      <c r="F1004" s="470"/>
      <c r="G1004" s="470"/>
      <c r="H1004" s="470"/>
      <c r="I1004" s="470"/>
      <c r="J1004" s="470"/>
      <c r="K1004" s="470"/>
      <c r="L1004" s="470"/>
      <c r="M1004" s="470"/>
      <c r="N1004" s="470"/>
      <c r="O1004" s="470"/>
      <c r="P1004" s="470"/>
      <c r="Q1004" s="470"/>
      <c r="R1004" s="458">
        <f t="shared" si="807"/>
        <v>0</v>
      </c>
      <c r="S1004" s="476"/>
      <c r="T1004" s="476"/>
      <c r="U1004" s="458">
        <f t="shared" si="808"/>
        <v>0</v>
      </c>
      <c r="V1004" s="476"/>
      <c r="W1004" s="476"/>
      <c r="X1004" s="476"/>
      <c r="Y1004" s="476"/>
      <c r="Z1004" s="476"/>
      <c r="AA1004" s="476"/>
      <c r="AB1004" s="476"/>
      <c r="AC1004" s="476"/>
      <c r="AD1004" s="476"/>
      <c r="AE1004" s="476"/>
      <c r="AF1004" s="476"/>
      <c r="AG1004" s="476"/>
      <c r="AH1004" s="476"/>
      <c r="AI1004" s="476"/>
      <c r="AJ1004" s="458">
        <f t="shared" si="809"/>
        <v>0</v>
      </c>
      <c r="AK1004" s="476"/>
      <c r="AL1004" s="476"/>
      <c r="AM1004" s="499">
        <f t="shared" si="810"/>
        <v>0</v>
      </c>
      <c r="AN1004" s="470"/>
      <c r="AO1004" s="470"/>
      <c r="AP1004" s="470"/>
      <c r="AQ1004" s="72">
        <f t="shared" si="811"/>
        <v>0</v>
      </c>
    </row>
    <row r="1005" s="449" customFormat="1" ht="14" customHeight="1" spans="1:43">
      <c r="A1005" s="469"/>
      <c r="B1005" s="470"/>
      <c r="C1005" s="206" t="s">
        <v>1012</v>
      </c>
      <c r="D1005" s="474">
        <f t="shared" ref="D1005:AQ1005" si="812">SUM(D1006:D1011)</f>
        <v>0</v>
      </c>
      <c r="E1005" s="474">
        <f t="shared" si="812"/>
        <v>4330</v>
      </c>
      <c r="F1005" s="474">
        <f t="shared" si="812"/>
        <v>0</v>
      </c>
      <c r="G1005" s="474">
        <f t="shared" si="812"/>
        <v>0</v>
      </c>
      <c r="H1005" s="474">
        <f t="shared" si="812"/>
        <v>0</v>
      </c>
      <c r="I1005" s="474">
        <f t="shared" si="812"/>
        <v>0</v>
      </c>
      <c r="J1005" s="474">
        <f t="shared" si="812"/>
        <v>0</v>
      </c>
      <c r="K1005" s="474">
        <f t="shared" si="812"/>
        <v>0</v>
      </c>
      <c r="L1005" s="474">
        <f t="shared" si="812"/>
        <v>0</v>
      </c>
      <c r="M1005" s="474">
        <f t="shared" si="812"/>
        <v>0</v>
      </c>
      <c r="N1005" s="474">
        <f t="shared" si="812"/>
        <v>0</v>
      </c>
      <c r="O1005" s="474">
        <f t="shared" si="812"/>
        <v>0</v>
      </c>
      <c r="P1005" s="474">
        <f t="shared" si="812"/>
        <v>0</v>
      </c>
      <c r="Q1005" s="474">
        <f t="shared" si="812"/>
        <v>0</v>
      </c>
      <c r="R1005" s="474">
        <f t="shared" si="812"/>
        <v>0</v>
      </c>
      <c r="S1005" s="474">
        <f t="shared" si="812"/>
        <v>0</v>
      </c>
      <c r="T1005" s="474">
        <f t="shared" si="812"/>
        <v>0</v>
      </c>
      <c r="U1005" s="474">
        <f t="shared" si="812"/>
        <v>0</v>
      </c>
      <c r="V1005" s="474">
        <f t="shared" si="812"/>
        <v>0</v>
      </c>
      <c r="W1005" s="474">
        <f t="shared" si="812"/>
        <v>0</v>
      </c>
      <c r="X1005" s="474">
        <f t="shared" si="812"/>
        <v>0</v>
      </c>
      <c r="Y1005" s="474">
        <f t="shared" si="812"/>
        <v>0</v>
      </c>
      <c r="Z1005" s="474">
        <f t="shared" si="812"/>
        <v>330</v>
      </c>
      <c r="AA1005" s="474">
        <f t="shared" si="812"/>
        <v>0</v>
      </c>
      <c r="AB1005" s="474">
        <f t="shared" si="812"/>
        <v>0</v>
      </c>
      <c r="AC1005" s="474">
        <f t="shared" si="812"/>
        <v>0</v>
      </c>
      <c r="AD1005" s="474">
        <f t="shared" si="812"/>
        <v>0</v>
      </c>
      <c r="AE1005" s="474">
        <f t="shared" si="812"/>
        <v>0</v>
      </c>
      <c r="AF1005" s="474">
        <f t="shared" si="812"/>
        <v>0</v>
      </c>
      <c r="AG1005" s="474">
        <f t="shared" si="812"/>
        <v>0</v>
      </c>
      <c r="AH1005" s="474">
        <f t="shared" si="812"/>
        <v>0</v>
      </c>
      <c r="AI1005" s="474">
        <f t="shared" si="812"/>
        <v>4000</v>
      </c>
      <c r="AJ1005" s="474">
        <f t="shared" si="812"/>
        <v>4330</v>
      </c>
      <c r="AK1005" s="474">
        <f t="shared" si="812"/>
        <v>0</v>
      </c>
      <c r="AL1005" s="474">
        <f t="shared" si="812"/>
        <v>0</v>
      </c>
      <c r="AM1005" s="498">
        <f t="shared" si="812"/>
        <v>4330</v>
      </c>
      <c r="AN1005" s="474">
        <f t="shared" si="812"/>
        <v>0</v>
      </c>
      <c r="AO1005" s="474">
        <f t="shared" si="812"/>
        <v>0</v>
      </c>
      <c r="AP1005" s="474">
        <f t="shared" si="812"/>
        <v>0</v>
      </c>
      <c r="AQ1005" s="474">
        <f t="shared" si="812"/>
        <v>4330</v>
      </c>
    </row>
    <row r="1006" s="449" customFormat="1" ht="14" customHeight="1" spans="1:43">
      <c r="A1006" s="469"/>
      <c r="B1006" s="470"/>
      <c r="C1006" s="206" t="s">
        <v>811</v>
      </c>
      <c r="D1006" s="474"/>
      <c r="E1006" s="475">
        <f t="shared" ref="E1006:E1011" si="813">R1006+U1006+V1006+AJ1006+AL1006</f>
        <v>0</v>
      </c>
      <c r="F1006" s="470"/>
      <c r="G1006" s="470"/>
      <c r="H1006" s="470"/>
      <c r="I1006" s="470"/>
      <c r="J1006" s="470"/>
      <c r="K1006" s="470"/>
      <c r="L1006" s="470"/>
      <c r="M1006" s="470"/>
      <c r="N1006" s="470"/>
      <c r="O1006" s="470"/>
      <c r="P1006" s="470"/>
      <c r="Q1006" s="470"/>
      <c r="R1006" s="458">
        <f t="shared" ref="R1006:R1011" si="814">SUM(F1006:Q1006)</f>
        <v>0</v>
      </c>
      <c r="S1006" s="476"/>
      <c r="T1006" s="476"/>
      <c r="U1006" s="458">
        <f t="shared" ref="U1006:U1011" si="815">SUM(S1006:T1006)</f>
        <v>0</v>
      </c>
      <c r="V1006" s="476"/>
      <c r="W1006" s="476"/>
      <c r="X1006" s="476"/>
      <c r="Y1006" s="476"/>
      <c r="Z1006" s="476"/>
      <c r="AA1006" s="476"/>
      <c r="AB1006" s="476"/>
      <c r="AC1006" s="476"/>
      <c r="AD1006" s="476"/>
      <c r="AE1006" s="476"/>
      <c r="AF1006" s="476"/>
      <c r="AG1006" s="476"/>
      <c r="AH1006" s="476"/>
      <c r="AI1006" s="476"/>
      <c r="AJ1006" s="458">
        <f t="shared" ref="AJ1006:AJ1011" si="816">SUM(W1006:AI1006)</f>
        <v>0</v>
      </c>
      <c r="AK1006" s="476"/>
      <c r="AL1006" s="476"/>
      <c r="AM1006" s="499">
        <f t="shared" ref="AM1006:AM1011" si="817">R1006+U1006+V1006+AJ1006+AL1006</f>
        <v>0</v>
      </c>
      <c r="AN1006" s="470"/>
      <c r="AO1006" s="470"/>
      <c r="AP1006" s="470"/>
      <c r="AQ1006" s="72">
        <f t="shared" ref="AQ1006:AQ1011" si="818">AM1006+AN1006+AO1006+AP1006</f>
        <v>0</v>
      </c>
    </row>
    <row r="1007" s="449" customFormat="1" ht="14" customHeight="1" spans="1:43">
      <c r="A1007" s="469"/>
      <c r="B1007" s="470"/>
      <c r="C1007" s="206" t="s">
        <v>812</v>
      </c>
      <c r="D1007" s="474"/>
      <c r="E1007" s="475">
        <f t="shared" si="813"/>
        <v>0</v>
      </c>
      <c r="F1007" s="470"/>
      <c r="G1007" s="470"/>
      <c r="H1007" s="470"/>
      <c r="I1007" s="470"/>
      <c r="J1007" s="470"/>
      <c r="K1007" s="470"/>
      <c r="L1007" s="470"/>
      <c r="M1007" s="470"/>
      <c r="N1007" s="470"/>
      <c r="O1007" s="470"/>
      <c r="P1007" s="470"/>
      <c r="Q1007" s="470"/>
      <c r="R1007" s="458">
        <f t="shared" si="814"/>
        <v>0</v>
      </c>
      <c r="S1007" s="476"/>
      <c r="T1007" s="476"/>
      <c r="U1007" s="458">
        <f t="shared" si="815"/>
        <v>0</v>
      </c>
      <c r="V1007" s="476"/>
      <c r="W1007" s="476"/>
      <c r="X1007" s="476"/>
      <c r="Y1007" s="476"/>
      <c r="Z1007" s="476"/>
      <c r="AA1007" s="476"/>
      <c r="AB1007" s="476"/>
      <c r="AC1007" s="476"/>
      <c r="AD1007" s="476"/>
      <c r="AE1007" s="476"/>
      <c r="AF1007" s="476"/>
      <c r="AG1007" s="476"/>
      <c r="AH1007" s="476"/>
      <c r="AI1007" s="476"/>
      <c r="AJ1007" s="458">
        <f t="shared" si="816"/>
        <v>0</v>
      </c>
      <c r="AK1007" s="476"/>
      <c r="AL1007" s="476"/>
      <c r="AM1007" s="499">
        <f t="shared" si="817"/>
        <v>0</v>
      </c>
      <c r="AN1007" s="470"/>
      <c r="AO1007" s="470"/>
      <c r="AP1007" s="470"/>
      <c r="AQ1007" s="72">
        <f t="shared" si="818"/>
        <v>0</v>
      </c>
    </row>
    <row r="1008" s="449" customFormat="1" ht="14" customHeight="1" spans="1:43">
      <c r="A1008" s="469"/>
      <c r="B1008" s="470"/>
      <c r="C1008" s="206" t="s">
        <v>813</v>
      </c>
      <c r="D1008" s="474"/>
      <c r="E1008" s="475">
        <f t="shared" si="813"/>
        <v>0</v>
      </c>
      <c r="F1008" s="470"/>
      <c r="G1008" s="470"/>
      <c r="H1008" s="470"/>
      <c r="I1008" s="470"/>
      <c r="J1008" s="470"/>
      <c r="K1008" s="470"/>
      <c r="L1008" s="470"/>
      <c r="M1008" s="470"/>
      <c r="N1008" s="470"/>
      <c r="O1008" s="470"/>
      <c r="P1008" s="470"/>
      <c r="Q1008" s="470"/>
      <c r="R1008" s="458">
        <f t="shared" si="814"/>
        <v>0</v>
      </c>
      <c r="S1008" s="476"/>
      <c r="T1008" s="476"/>
      <c r="U1008" s="458">
        <f t="shared" si="815"/>
        <v>0</v>
      </c>
      <c r="V1008" s="476"/>
      <c r="W1008" s="476"/>
      <c r="X1008" s="476"/>
      <c r="Y1008" s="476"/>
      <c r="Z1008" s="476"/>
      <c r="AA1008" s="476"/>
      <c r="AB1008" s="476"/>
      <c r="AC1008" s="476"/>
      <c r="AD1008" s="476"/>
      <c r="AE1008" s="476"/>
      <c r="AF1008" s="476"/>
      <c r="AG1008" s="476"/>
      <c r="AH1008" s="476"/>
      <c r="AI1008" s="476"/>
      <c r="AJ1008" s="458">
        <f t="shared" si="816"/>
        <v>0</v>
      </c>
      <c r="AK1008" s="476"/>
      <c r="AL1008" s="476"/>
      <c r="AM1008" s="499">
        <f t="shared" si="817"/>
        <v>0</v>
      </c>
      <c r="AN1008" s="470"/>
      <c r="AO1008" s="470"/>
      <c r="AP1008" s="470"/>
      <c r="AQ1008" s="72">
        <f t="shared" si="818"/>
        <v>0</v>
      </c>
    </row>
    <row r="1009" s="449" customFormat="1" ht="14" customHeight="1" spans="1:43">
      <c r="A1009" s="469"/>
      <c r="B1009" s="470"/>
      <c r="C1009" s="206" t="s">
        <v>1013</v>
      </c>
      <c r="D1009" s="474"/>
      <c r="E1009" s="475">
        <f t="shared" si="813"/>
        <v>0</v>
      </c>
      <c r="F1009" s="470"/>
      <c r="G1009" s="470"/>
      <c r="H1009" s="470"/>
      <c r="I1009" s="470"/>
      <c r="J1009" s="470"/>
      <c r="K1009" s="470"/>
      <c r="L1009" s="470"/>
      <c r="M1009" s="470"/>
      <c r="N1009" s="470"/>
      <c r="O1009" s="470"/>
      <c r="P1009" s="470"/>
      <c r="Q1009" s="470"/>
      <c r="R1009" s="458">
        <f t="shared" si="814"/>
        <v>0</v>
      </c>
      <c r="S1009" s="476"/>
      <c r="T1009" s="476"/>
      <c r="U1009" s="458">
        <f t="shared" si="815"/>
        <v>0</v>
      </c>
      <c r="V1009" s="476"/>
      <c r="W1009" s="476"/>
      <c r="X1009" s="476"/>
      <c r="Y1009" s="476"/>
      <c r="Z1009" s="476"/>
      <c r="AA1009" s="476"/>
      <c r="AB1009" s="476"/>
      <c r="AC1009" s="476"/>
      <c r="AD1009" s="476"/>
      <c r="AE1009" s="476"/>
      <c r="AF1009" s="476"/>
      <c r="AG1009" s="476"/>
      <c r="AH1009" s="476"/>
      <c r="AI1009" s="476"/>
      <c r="AJ1009" s="458">
        <f t="shared" si="816"/>
        <v>0</v>
      </c>
      <c r="AK1009" s="476"/>
      <c r="AL1009" s="476"/>
      <c r="AM1009" s="499">
        <f t="shared" si="817"/>
        <v>0</v>
      </c>
      <c r="AN1009" s="470"/>
      <c r="AO1009" s="470"/>
      <c r="AP1009" s="470"/>
      <c r="AQ1009" s="72">
        <f t="shared" si="818"/>
        <v>0</v>
      </c>
    </row>
    <row r="1010" s="449" customFormat="1" ht="14" customHeight="1" spans="1:43">
      <c r="A1010" s="469"/>
      <c r="B1010" s="470"/>
      <c r="C1010" s="206" t="s">
        <v>1014</v>
      </c>
      <c r="D1010" s="474"/>
      <c r="E1010" s="475">
        <f t="shared" si="813"/>
        <v>4330</v>
      </c>
      <c r="F1010" s="470"/>
      <c r="G1010" s="470"/>
      <c r="H1010" s="470"/>
      <c r="I1010" s="470"/>
      <c r="J1010" s="470"/>
      <c r="K1010" s="470"/>
      <c r="L1010" s="470"/>
      <c r="M1010" s="470"/>
      <c r="N1010" s="470"/>
      <c r="O1010" s="470"/>
      <c r="P1010" s="470"/>
      <c r="Q1010" s="470"/>
      <c r="R1010" s="458">
        <f t="shared" si="814"/>
        <v>0</v>
      </c>
      <c r="S1010" s="476"/>
      <c r="T1010" s="476"/>
      <c r="U1010" s="458">
        <f t="shared" si="815"/>
        <v>0</v>
      </c>
      <c r="V1010" s="476"/>
      <c r="W1010" s="476"/>
      <c r="X1010" s="476"/>
      <c r="Y1010" s="476"/>
      <c r="Z1010" s="476">
        <v>330</v>
      </c>
      <c r="AA1010" s="476"/>
      <c r="AB1010" s="476"/>
      <c r="AC1010" s="476"/>
      <c r="AD1010" s="476"/>
      <c r="AE1010" s="476"/>
      <c r="AF1010" s="476"/>
      <c r="AG1010" s="476"/>
      <c r="AH1010" s="476"/>
      <c r="AI1010" s="476">
        <v>4000</v>
      </c>
      <c r="AJ1010" s="458">
        <f t="shared" si="816"/>
        <v>4330</v>
      </c>
      <c r="AK1010" s="476"/>
      <c r="AL1010" s="476"/>
      <c r="AM1010" s="499">
        <f t="shared" si="817"/>
        <v>4330</v>
      </c>
      <c r="AN1010" s="470"/>
      <c r="AO1010" s="470"/>
      <c r="AP1010" s="470"/>
      <c r="AQ1010" s="72">
        <f t="shared" si="818"/>
        <v>4330</v>
      </c>
    </row>
    <row r="1011" s="449" customFormat="1" ht="14" customHeight="1" spans="1:43">
      <c r="A1011" s="469"/>
      <c r="B1011" s="470"/>
      <c r="C1011" s="206" t="s">
        <v>1015</v>
      </c>
      <c r="D1011" s="474"/>
      <c r="E1011" s="475">
        <f t="shared" si="813"/>
        <v>0</v>
      </c>
      <c r="F1011" s="470"/>
      <c r="G1011" s="470"/>
      <c r="H1011" s="470"/>
      <c r="I1011" s="470"/>
      <c r="J1011" s="470"/>
      <c r="K1011" s="470"/>
      <c r="L1011" s="470"/>
      <c r="M1011" s="470"/>
      <c r="N1011" s="470"/>
      <c r="O1011" s="470"/>
      <c r="P1011" s="470"/>
      <c r="Q1011" s="470"/>
      <c r="R1011" s="458">
        <f t="shared" si="814"/>
        <v>0</v>
      </c>
      <c r="S1011" s="476"/>
      <c r="T1011" s="476"/>
      <c r="U1011" s="458">
        <f t="shared" si="815"/>
        <v>0</v>
      </c>
      <c r="V1011" s="476"/>
      <c r="W1011" s="476"/>
      <c r="X1011" s="476"/>
      <c r="Y1011" s="476"/>
      <c r="Z1011" s="476"/>
      <c r="AA1011" s="476"/>
      <c r="AB1011" s="476"/>
      <c r="AC1011" s="476"/>
      <c r="AD1011" s="476"/>
      <c r="AE1011" s="476"/>
      <c r="AF1011" s="476"/>
      <c r="AG1011" s="476"/>
      <c r="AH1011" s="476"/>
      <c r="AI1011" s="476"/>
      <c r="AJ1011" s="458">
        <f t="shared" si="816"/>
        <v>0</v>
      </c>
      <c r="AK1011" s="476"/>
      <c r="AL1011" s="476"/>
      <c r="AM1011" s="499">
        <f t="shared" si="817"/>
        <v>0</v>
      </c>
      <c r="AN1011" s="470"/>
      <c r="AO1011" s="470"/>
      <c r="AP1011" s="470"/>
      <c r="AQ1011" s="72">
        <f t="shared" si="818"/>
        <v>0</v>
      </c>
    </row>
    <row r="1012" s="449" customFormat="1" ht="14" customHeight="1" spans="1:43">
      <c r="A1012" s="469"/>
      <c r="B1012" s="470"/>
      <c r="C1012" s="206" t="s">
        <v>1016</v>
      </c>
      <c r="D1012" s="474">
        <f t="shared" ref="D1012:AQ1012" si="819">SUM(D1013:D1017)</f>
        <v>0</v>
      </c>
      <c r="E1012" s="474">
        <f t="shared" si="819"/>
        <v>0</v>
      </c>
      <c r="F1012" s="474">
        <f t="shared" si="819"/>
        <v>0</v>
      </c>
      <c r="G1012" s="474">
        <f t="shared" si="819"/>
        <v>0</v>
      </c>
      <c r="H1012" s="474">
        <f t="shared" si="819"/>
        <v>0</v>
      </c>
      <c r="I1012" s="474">
        <f t="shared" si="819"/>
        <v>0</v>
      </c>
      <c r="J1012" s="474">
        <f t="shared" si="819"/>
        <v>0</v>
      </c>
      <c r="K1012" s="474">
        <f t="shared" si="819"/>
        <v>0</v>
      </c>
      <c r="L1012" s="474">
        <f t="shared" si="819"/>
        <v>0</v>
      </c>
      <c r="M1012" s="474">
        <f t="shared" si="819"/>
        <v>0</v>
      </c>
      <c r="N1012" s="474">
        <f t="shared" si="819"/>
        <v>0</v>
      </c>
      <c r="O1012" s="474">
        <f t="shared" si="819"/>
        <v>0</v>
      </c>
      <c r="P1012" s="474">
        <f t="shared" si="819"/>
        <v>0</v>
      </c>
      <c r="Q1012" s="474">
        <f t="shared" si="819"/>
        <v>0</v>
      </c>
      <c r="R1012" s="474">
        <f t="shared" si="819"/>
        <v>0</v>
      </c>
      <c r="S1012" s="474">
        <f t="shared" si="819"/>
        <v>0</v>
      </c>
      <c r="T1012" s="474">
        <f t="shared" si="819"/>
        <v>0</v>
      </c>
      <c r="U1012" s="474">
        <f t="shared" si="819"/>
        <v>0</v>
      </c>
      <c r="V1012" s="474">
        <f t="shared" si="819"/>
        <v>0</v>
      </c>
      <c r="W1012" s="474">
        <f t="shared" si="819"/>
        <v>0</v>
      </c>
      <c r="X1012" s="474">
        <f t="shared" si="819"/>
        <v>0</v>
      </c>
      <c r="Y1012" s="474">
        <f t="shared" si="819"/>
        <v>0</v>
      </c>
      <c r="Z1012" s="474">
        <f t="shared" si="819"/>
        <v>0</v>
      </c>
      <c r="AA1012" s="474">
        <f t="shared" si="819"/>
        <v>0</v>
      </c>
      <c r="AB1012" s="474">
        <f t="shared" si="819"/>
        <v>0</v>
      </c>
      <c r="AC1012" s="474">
        <f t="shared" si="819"/>
        <v>0</v>
      </c>
      <c r="AD1012" s="474">
        <f t="shared" si="819"/>
        <v>0</v>
      </c>
      <c r="AE1012" s="474">
        <f t="shared" si="819"/>
        <v>0</v>
      </c>
      <c r="AF1012" s="474">
        <f t="shared" si="819"/>
        <v>0</v>
      </c>
      <c r="AG1012" s="474">
        <f t="shared" si="819"/>
        <v>0</v>
      </c>
      <c r="AH1012" s="474">
        <f t="shared" si="819"/>
        <v>0</v>
      </c>
      <c r="AI1012" s="474">
        <f t="shared" si="819"/>
        <v>0</v>
      </c>
      <c r="AJ1012" s="474">
        <f t="shared" si="819"/>
        <v>0</v>
      </c>
      <c r="AK1012" s="474">
        <f t="shared" si="819"/>
        <v>0</v>
      </c>
      <c r="AL1012" s="474">
        <f t="shared" si="819"/>
        <v>0</v>
      </c>
      <c r="AM1012" s="498">
        <f t="shared" si="819"/>
        <v>0</v>
      </c>
      <c r="AN1012" s="474">
        <f t="shared" si="819"/>
        <v>0</v>
      </c>
      <c r="AO1012" s="474">
        <f t="shared" si="819"/>
        <v>0</v>
      </c>
      <c r="AP1012" s="474">
        <f t="shared" si="819"/>
        <v>0</v>
      </c>
      <c r="AQ1012" s="474">
        <f t="shared" si="819"/>
        <v>0</v>
      </c>
    </row>
    <row r="1013" s="449" customFormat="1" ht="14" customHeight="1" spans="1:43">
      <c r="A1013" s="469"/>
      <c r="B1013" s="470"/>
      <c r="C1013" s="206" t="s">
        <v>1017</v>
      </c>
      <c r="D1013" s="474"/>
      <c r="E1013" s="475">
        <f t="shared" ref="E1013:E1017" si="820">R1013+U1013+V1013+AJ1013+AL1013</f>
        <v>0</v>
      </c>
      <c r="F1013" s="470"/>
      <c r="G1013" s="470"/>
      <c r="H1013" s="470"/>
      <c r="I1013" s="470"/>
      <c r="J1013" s="470"/>
      <c r="K1013" s="470"/>
      <c r="L1013" s="470"/>
      <c r="M1013" s="470"/>
      <c r="N1013" s="470"/>
      <c r="O1013" s="470"/>
      <c r="P1013" s="470"/>
      <c r="Q1013" s="470"/>
      <c r="R1013" s="458">
        <f t="shared" ref="R1013:R1017" si="821">SUM(F1013:Q1013)</f>
        <v>0</v>
      </c>
      <c r="S1013" s="476"/>
      <c r="T1013" s="476"/>
      <c r="U1013" s="458">
        <f t="shared" ref="U1013:U1017" si="822">SUM(S1013:T1013)</f>
        <v>0</v>
      </c>
      <c r="V1013" s="476"/>
      <c r="W1013" s="476"/>
      <c r="X1013" s="476"/>
      <c r="Y1013" s="476"/>
      <c r="Z1013" s="476"/>
      <c r="AA1013" s="476"/>
      <c r="AB1013" s="476"/>
      <c r="AC1013" s="476"/>
      <c r="AD1013" s="476"/>
      <c r="AE1013" s="476"/>
      <c r="AF1013" s="476"/>
      <c r="AG1013" s="476"/>
      <c r="AH1013" s="476"/>
      <c r="AI1013" s="476"/>
      <c r="AJ1013" s="458">
        <f t="shared" ref="AJ1013:AJ1017" si="823">SUM(W1013:AI1013)</f>
        <v>0</v>
      </c>
      <c r="AK1013" s="476"/>
      <c r="AL1013" s="476"/>
      <c r="AM1013" s="499">
        <f t="shared" ref="AM1013:AM1017" si="824">R1013+U1013+V1013+AJ1013+AL1013</f>
        <v>0</v>
      </c>
      <c r="AN1013" s="470"/>
      <c r="AO1013" s="470"/>
      <c r="AP1013" s="470"/>
      <c r="AQ1013" s="72">
        <f t="shared" ref="AQ1013:AQ1017" si="825">AM1013+AN1013+AO1013+AP1013</f>
        <v>0</v>
      </c>
    </row>
    <row r="1014" s="449" customFormat="1" ht="14" customHeight="1" spans="1:43">
      <c r="A1014" s="469"/>
      <c r="B1014" s="470"/>
      <c r="C1014" s="206" t="s">
        <v>1018</v>
      </c>
      <c r="D1014" s="474"/>
      <c r="E1014" s="475">
        <f t="shared" si="820"/>
        <v>0</v>
      </c>
      <c r="F1014" s="470"/>
      <c r="G1014" s="470"/>
      <c r="H1014" s="470"/>
      <c r="I1014" s="470"/>
      <c r="J1014" s="470"/>
      <c r="K1014" s="470"/>
      <c r="L1014" s="470"/>
      <c r="M1014" s="470"/>
      <c r="N1014" s="470"/>
      <c r="O1014" s="470"/>
      <c r="P1014" s="470"/>
      <c r="Q1014" s="470"/>
      <c r="R1014" s="458">
        <f t="shared" si="821"/>
        <v>0</v>
      </c>
      <c r="S1014" s="476"/>
      <c r="T1014" s="476"/>
      <c r="U1014" s="458">
        <f t="shared" si="822"/>
        <v>0</v>
      </c>
      <c r="V1014" s="476"/>
      <c r="W1014" s="476"/>
      <c r="X1014" s="476"/>
      <c r="Y1014" s="476"/>
      <c r="Z1014" s="476"/>
      <c r="AA1014" s="476"/>
      <c r="AB1014" s="476"/>
      <c r="AC1014" s="476"/>
      <c r="AD1014" s="476"/>
      <c r="AE1014" s="476"/>
      <c r="AF1014" s="476"/>
      <c r="AG1014" s="476"/>
      <c r="AH1014" s="476"/>
      <c r="AI1014" s="476"/>
      <c r="AJ1014" s="458">
        <f t="shared" si="823"/>
        <v>0</v>
      </c>
      <c r="AK1014" s="476"/>
      <c r="AL1014" s="476"/>
      <c r="AM1014" s="499">
        <f t="shared" si="824"/>
        <v>0</v>
      </c>
      <c r="AN1014" s="470"/>
      <c r="AO1014" s="470"/>
      <c r="AP1014" s="470"/>
      <c r="AQ1014" s="72">
        <f t="shared" si="825"/>
        <v>0</v>
      </c>
    </row>
    <row r="1015" s="449" customFormat="1" ht="14" customHeight="1" spans="1:43">
      <c r="A1015" s="469"/>
      <c r="B1015" s="470"/>
      <c r="C1015" s="206" t="s">
        <v>1019</v>
      </c>
      <c r="D1015" s="474"/>
      <c r="E1015" s="475">
        <f t="shared" si="820"/>
        <v>0</v>
      </c>
      <c r="F1015" s="470"/>
      <c r="G1015" s="470"/>
      <c r="H1015" s="470"/>
      <c r="I1015" s="470"/>
      <c r="J1015" s="470"/>
      <c r="K1015" s="470"/>
      <c r="L1015" s="470"/>
      <c r="M1015" s="470"/>
      <c r="N1015" s="470"/>
      <c r="O1015" s="470"/>
      <c r="P1015" s="470"/>
      <c r="Q1015" s="470"/>
      <c r="R1015" s="458">
        <f t="shared" si="821"/>
        <v>0</v>
      </c>
      <c r="S1015" s="476"/>
      <c r="T1015" s="476"/>
      <c r="U1015" s="458">
        <f t="shared" si="822"/>
        <v>0</v>
      </c>
      <c r="V1015" s="476"/>
      <c r="W1015" s="476"/>
      <c r="X1015" s="476"/>
      <c r="Y1015" s="476"/>
      <c r="Z1015" s="476"/>
      <c r="AA1015" s="476"/>
      <c r="AB1015" s="476"/>
      <c r="AC1015" s="476"/>
      <c r="AD1015" s="476"/>
      <c r="AE1015" s="476"/>
      <c r="AF1015" s="476"/>
      <c r="AG1015" s="476"/>
      <c r="AH1015" s="476"/>
      <c r="AI1015" s="476"/>
      <c r="AJ1015" s="458">
        <f t="shared" si="823"/>
        <v>0</v>
      </c>
      <c r="AK1015" s="476"/>
      <c r="AL1015" s="476"/>
      <c r="AM1015" s="499">
        <f t="shared" si="824"/>
        <v>0</v>
      </c>
      <c r="AN1015" s="470"/>
      <c r="AO1015" s="470"/>
      <c r="AP1015" s="470"/>
      <c r="AQ1015" s="72">
        <f t="shared" si="825"/>
        <v>0</v>
      </c>
    </row>
    <row r="1016" s="449" customFormat="1" ht="14" customHeight="1" spans="1:43">
      <c r="A1016" s="469"/>
      <c r="B1016" s="470"/>
      <c r="C1016" s="206" t="s">
        <v>1020</v>
      </c>
      <c r="D1016" s="474"/>
      <c r="E1016" s="475">
        <f t="shared" si="820"/>
        <v>0</v>
      </c>
      <c r="F1016" s="470"/>
      <c r="G1016" s="470"/>
      <c r="H1016" s="470"/>
      <c r="I1016" s="470"/>
      <c r="J1016" s="470"/>
      <c r="K1016" s="470"/>
      <c r="L1016" s="470"/>
      <c r="M1016" s="470"/>
      <c r="N1016" s="470"/>
      <c r="O1016" s="470"/>
      <c r="P1016" s="470"/>
      <c r="Q1016" s="470"/>
      <c r="R1016" s="458">
        <f t="shared" si="821"/>
        <v>0</v>
      </c>
      <c r="S1016" s="476"/>
      <c r="T1016" s="476"/>
      <c r="U1016" s="458">
        <f t="shared" si="822"/>
        <v>0</v>
      </c>
      <c r="V1016" s="476"/>
      <c r="W1016" s="476"/>
      <c r="X1016" s="476"/>
      <c r="Y1016" s="476"/>
      <c r="Z1016" s="476"/>
      <c r="AA1016" s="476"/>
      <c r="AB1016" s="476"/>
      <c r="AC1016" s="476"/>
      <c r="AD1016" s="476"/>
      <c r="AE1016" s="476"/>
      <c r="AF1016" s="476"/>
      <c r="AG1016" s="476"/>
      <c r="AH1016" s="476"/>
      <c r="AI1016" s="476"/>
      <c r="AJ1016" s="458">
        <f t="shared" si="823"/>
        <v>0</v>
      </c>
      <c r="AK1016" s="476"/>
      <c r="AL1016" s="476"/>
      <c r="AM1016" s="499">
        <f t="shared" si="824"/>
        <v>0</v>
      </c>
      <c r="AN1016" s="470"/>
      <c r="AO1016" s="470"/>
      <c r="AP1016" s="470"/>
      <c r="AQ1016" s="72">
        <f t="shared" si="825"/>
        <v>0</v>
      </c>
    </row>
    <row r="1017" s="449" customFormat="1" ht="14" customHeight="1" spans="1:43">
      <c r="A1017" s="469"/>
      <c r="B1017" s="470"/>
      <c r="C1017" s="206" t="s">
        <v>1021</v>
      </c>
      <c r="D1017" s="474"/>
      <c r="E1017" s="475">
        <f t="shared" si="820"/>
        <v>0</v>
      </c>
      <c r="F1017" s="470"/>
      <c r="G1017" s="470"/>
      <c r="H1017" s="470"/>
      <c r="I1017" s="470"/>
      <c r="J1017" s="470"/>
      <c r="K1017" s="470"/>
      <c r="L1017" s="470"/>
      <c r="M1017" s="470"/>
      <c r="N1017" s="470"/>
      <c r="O1017" s="470"/>
      <c r="P1017" s="470"/>
      <c r="Q1017" s="470"/>
      <c r="R1017" s="458">
        <f t="shared" si="821"/>
        <v>0</v>
      </c>
      <c r="S1017" s="476"/>
      <c r="T1017" s="476"/>
      <c r="U1017" s="458">
        <f t="shared" si="822"/>
        <v>0</v>
      </c>
      <c r="V1017" s="476"/>
      <c r="W1017" s="476"/>
      <c r="X1017" s="476"/>
      <c r="Y1017" s="476"/>
      <c r="Z1017" s="476"/>
      <c r="AA1017" s="476"/>
      <c r="AB1017" s="476"/>
      <c r="AC1017" s="476"/>
      <c r="AD1017" s="476"/>
      <c r="AE1017" s="476"/>
      <c r="AF1017" s="476"/>
      <c r="AG1017" s="476"/>
      <c r="AH1017" s="476"/>
      <c r="AI1017" s="476"/>
      <c r="AJ1017" s="458">
        <f t="shared" si="823"/>
        <v>0</v>
      </c>
      <c r="AK1017" s="476"/>
      <c r="AL1017" s="476"/>
      <c r="AM1017" s="499">
        <f t="shared" si="824"/>
        <v>0</v>
      </c>
      <c r="AN1017" s="470"/>
      <c r="AO1017" s="470"/>
      <c r="AP1017" s="470"/>
      <c r="AQ1017" s="72">
        <f t="shared" si="825"/>
        <v>0</v>
      </c>
    </row>
    <row r="1018" s="449" customFormat="1" ht="14" customHeight="1" spans="1:43">
      <c r="A1018" s="469"/>
      <c r="B1018" s="470"/>
      <c r="C1018" s="206" t="s">
        <v>1022</v>
      </c>
      <c r="D1018" s="474">
        <f t="shared" ref="D1018:AQ1018" si="826">D1019+D1029+D1035</f>
        <v>0</v>
      </c>
      <c r="E1018" s="474">
        <f t="shared" si="826"/>
        <v>203.34</v>
      </c>
      <c r="F1018" s="474">
        <f t="shared" si="826"/>
        <v>119.18</v>
      </c>
      <c r="G1018" s="474">
        <f t="shared" si="826"/>
        <v>0</v>
      </c>
      <c r="H1018" s="474">
        <f t="shared" si="826"/>
        <v>0</v>
      </c>
      <c r="I1018" s="474">
        <f t="shared" si="826"/>
        <v>0</v>
      </c>
      <c r="J1018" s="474">
        <f t="shared" si="826"/>
        <v>0.12</v>
      </c>
      <c r="K1018" s="474">
        <f t="shared" si="826"/>
        <v>0</v>
      </c>
      <c r="L1018" s="474">
        <f t="shared" si="826"/>
        <v>0</v>
      </c>
      <c r="M1018" s="474">
        <f t="shared" si="826"/>
        <v>0</v>
      </c>
      <c r="N1018" s="474">
        <f t="shared" si="826"/>
        <v>0</v>
      </c>
      <c r="O1018" s="474">
        <f t="shared" si="826"/>
        <v>0</v>
      </c>
      <c r="P1018" s="474">
        <f t="shared" si="826"/>
        <v>0</v>
      </c>
      <c r="Q1018" s="474">
        <f t="shared" si="826"/>
        <v>0</v>
      </c>
      <c r="R1018" s="474">
        <f t="shared" si="826"/>
        <v>119.3</v>
      </c>
      <c r="S1018" s="474">
        <f t="shared" si="826"/>
        <v>0</v>
      </c>
      <c r="T1018" s="474">
        <f t="shared" si="826"/>
        <v>0</v>
      </c>
      <c r="U1018" s="474">
        <f t="shared" si="826"/>
        <v>0</v>
      </c>
      <c r="V1018" s="474">
        <f t="shared" si="826"/>
        <v>0</v>
      </c>
      <c r="W1018" s="474">
        <f t="shared" si="826"/>
        <v>67.04</v>
      </c>
      <c r="X1018" s="474">
        <f t="shared" si="826"/>
        <v>0</v>
      </c>
      <c r="Y1018" s="474">
        <f t="shared" si="826"/>
        <v>15</v>
      </c>
      <c r="Z1018" s="474">
        <f t="shared" si="826"/>
        <v>0</v>
      </c>
      <c r="AA1018" s="474">
        <f t="shared" si="826"/>
        <v>0</v>
      </c>
      <c r="AB1018" s="474">
        <f t="shared" si="826"/>
        <v>0</v>
      </c>
      <c r="AC1018" s="474">
        <f t="shared" si="826"/>
        <v>0</v>
      </c>
      <c r="AD1018" s="474">
        <f t="shared" si="826"/>
        <v>0</v>
      </c>
      <c r="AE1018" s="474">
        <f t="shared" si="826"/>
        <v>0</v>
      </c>
      <c r="AF1018" s="474">
        <f t="shared" si="826"/>
        <v>0</v>
      </c>
      <c r="AG1018" s="474">
        <f t="shared" si="826"/>
        <v>0</v>
      </c>
      <c r="AH1018" s="474">
        <f t="shared" si="826"/>
        <v>0</v>
      </c>
      <c r="AI1018" s="474">
        <f t="shared" si="826"/>
        <v>0</v>
      </c>
      <c r="AJ1018" s="474">
        <f t="shared" si="826"/>
        <v>82.04</v>
      </c>
      <c r="AK1018" s="474">
        <f t="shared" si="826"/>
        <v>0</v>
      </c>
      <c r="AL1018" s="474">
        <f t="shared" si="826"/>
        <v>2</v>
      </c>
      <c r="AM1018" s="498">
        <f t="shared" si="826"/>
        <v>203.34</v>
      </c>
      <c r="AN1018" s="474">
        <f t="shared" si="826"/>
        <v>0</v>
      </c>
      <c r="AO1018" s="474">
        <f t="shared" si="826"/>
        <v>500</v>
      </c>
      <c r="AP1018" s="474">
        <f t="shared" si="826"/>
        <v>10</v>
      </c>
      <c r="AQ1018" s="474">
        <f t="shared" si="826"/>
        <v>713.34</v>
      </c>
    </row>
    <row r="1019" s="449" customFormat="1" ht="14" customHeight="1" spans="1:43">
      <c r="A1019" s="469"/>
      <c r="B1019" s="470"/>
      <c r="C1019" s="206" t="s">
        <v>1023</v>
      </c>
      <c r="D1019" s="474">
        <f t="shared" ref="D1019:AQ1019" si="827">SUM(D1020:D1028)</f>
        <v>0</v>
      </c>
      <c r="E1019" s="474">
        <f t="shared" si="827"/>
        <v>203.34</v>
      </c>
      <c r="F1019" s="474">
        <f t="shared" si="827"/>
        <v>119.18</v>
      </c>
      <c r="G1019" s="474">
        <f t="shared" si="827"/>
        <v>0</v>
      </c>
      <c r="H1019" s="474">
        <f t="shared" si="827"/>
        <v>0</v>
      </c>
      <c r="I1019" s="474">
        <f t="shared" si="827"/>
        <v>0</v>
      </c>
      <c r="J1019" s="474">
        <f t="shared" si="827"/>
        <v>0.12</v>
      </c>
      <c r="K1019" s="474">
        <f t="shared" si="827"/>
        <v>0</v>
      </c>
      <c r="L1019" s="474">
        <f t="shared" si="827"/>
        <v>0</v>
      </c>
      <c r="M1019" s="474">
        <f t="shared" si="827"/>
        <v>0</v>
      </c>
      <c r="N1019" s="474">
        <f t="shared" si="827"/>
        <v>0</v>
      </c>
      <c r="O1019" s="474">
        <f t="shared" si="827"/>
        <v>0</v>
      </c>
      <c r="P1019" s="474">
        <f t="shared" si="827"/>
        <v>0</v>
      </c>
      <c r="Q1019" s="474">
        <f t="shared" si="827"/>
        <v>0</v>
      </c>
      <c r="R1019" s="474">
        <f t="shared" si="827"/>
        <v>119.3</v>
      </c>
      <c r="S1019" s="474">
        <f t="shared" si="827"/>
        <v>0</v>
      </c>
      <c r="T1019" s="474">
        <f t="shared" si="827"/>
        <v>0</v>
      </c>
      <c r="U1019" s="474">
        <f t="shared" si="827"/>
        <v>0</v>
      </c>
      <c r="V1019" s="474">
        <f t="shared" si="827"/>
        <v>0</v>
      </c>
      <c r="W1019" s="474">
        <f t="shared" si="827"/>
        <v>67.04</v>
      </c>
      <c r="X1019" s="474">
        <f t="shared" si="827"/>
        <v>0</v>
      </c>
      <c r="Y1019" s="474">
        <f t="shared" si="827"/>
        <v>15</v>
      </c>
      <c r="Z1019" s="474">
        <f t="shared" si="827"/>
        <v>0</v>
      </c>
      <c r="AA1019" s="474">
        <f t="shared" si="827"/>
        <v>0</v>
      </c>
      <c r="AB1019" s="474">
        <f t="shared" si="827"/>
        <v>0</v>
      </c>
      <c r="AC1019" s="474">
        <f t="shared" si="827"/>
        <v>0</v>
      </c>
      <c r="AD1019" s="474">
        <f t="shared" si="827"/>
        <v>0</v>
      </c>
      <c r="AE1019" s="474">
        <f t="shared" si="827"/>
        <v>0</v>
      </c>
      <c r="AF1019" s="474">
        <f t="shared" si="827"/>
        <v>0</v>
      </c>
      <c r="AG1019" s="474">
        <f t="shared" si="827"/>
        <v>0</v>
      </c>
      <c r="AH1019" s="474">
        <f t="shared" si="827"/>
        <v>0</v>
      </c>
      <c r="AI1019" s="474">
        <f t="shared" si="827"/>
        <v>0</v>
      </c>
      <c r="AJ1019" s="474">
        <f t="shared" si="827"/>
        <v>82.04</v>
      </c>
      <c r="AK1019" s="474">
        <f t="shared" si="827"/>
        <v>0</v>
      </c>
      <c r="AL1019" s="474">
        <f t="shared" si="827"/>
        <v>2</v>
      </c>
      <c r="AM1019" s="498">
        <f t="shared" si="827"/>
        <v>203.34</v>
      </c>
      <c r="AN1019" s="474">
        <f t="shared" si="827"/>
        <v>0</v>
      </c>
      <c r="AO1019" s="474">
        <f t="shared" si="827"/>
        <v>500</v>
      </c>
      <c r="AP1019" s="474">
        <f t="shared" si="827"/>
        <v>10</v>
      </c>
      <c r="AQ1019" s="474">
        <f t="shared" si="827"/>
        <v>713.34</v>
      </c>
    </row>
    <row r="1020" s="449" customFormat="1" ht="14" customHeight="1" spans="1:43">
      <c r="A1020" s="469"/>
      <c r="B1020" s="470"/>
      <c r="C1020" s="206" t="s">
        <v>811</v>
      </c>
      <c r="D1020" s="474"/>
      <c r="E1020" s="475">
        <f t="shared" ref="E1020:E1028" si="828">R1020+U1020+V1020+AJ1020+AL1020</f>
        <v>193.34</v>
      </c>
      <c r="F1020" s="470">
        <v>119.18</v>
      </c>
      <c r="G1020" s="470"/>
      <c r="H1020" s="470"/>
      <c r="I1020" s="470"/>
      <c r="J1020" s="470">
        <v>0.12</v>
      </c>
      <c r="K1020" s="470"/>
      <c r="L1020" s="470"/>
      <c r="M1020" s="470"/>
      <c r="N1020" s="470"/>
      <c r="O1020" s="470"/>
      <c r="P1020" s="470"/>
      <c r="Q1020" s="470"/>
      <c r="R1020" s="458">
        <f t="shared" ref="R1020:R1028" si="829">SUM(F1020:Q1020)</f>
        <v>119.3</v>
      </c>
      <c r="S1020" s="476"/>
      <c r="T1020" s="476"/>
      <c r="U1020" s="458">
        <f t="shared" ref="U1020:U1028" si="830">SUM(S1020:T1020)</f>
        <v>0</v>
      </c>
      <c r="V1020" s="476"/>
      <c r="W1020" s="476">
        <v>67.04</v>
      </c>
      <c r="X1020" s="476"/>
      <c r="Y1020" s="476">
        <v>5</v>
      </c>
      <c r="Z1020" s="476"/>
      <c r="AA1020" s="476"/>
      <c r="AB1020" s="476"/>
      <c r="AC1020" s="476"/>
      <c r="AD1020" s="476"/>
      <c r="AE1020" s="476"/>
      <c r="AF1020" s="476"/>
      <c r="AG1020" s="476"/>
      <c r="AH1020" s="476"/>
      <c r="AI1020" s="476"/>
      <c r="AJ1020" s="458">
        <f t="shared" ref="AJ1020:AJ1028" si="831">SUM(W1020:AI1020)</f>
        <v>72.04</v>
      </c>
      <c r="AK1020" s="476"/>
      <c r="AL1020" s="476">
        <v>2</v>
      </c>
      <c r="AM1020" s="499">
        <f t="shared" ref="AM1020:AM1028" si="832">R1020+U1020+V1020+AJ1020+AL1020</f>
        <v>193.34</v>
      </c>
      <c r="AN1020" s="470"/>
      <c r="AO1020" s="470"/>
      <c r="AP1020" s="470"/>
      <c r="AQ1020" s="72">
        <f t="shared" ref="AQ1020:AQ1028" si="833">AM1020+AN1020+AO1020+AP1020</f>
        <v>193.34</v>
      </c>
    </row>
    <row r="1021" s="449" customFormat="1" ht="14" customHeight="1" spans="1:43">
      <c r="A1021" s="469"/>
      <c r="B1021" s="470"/>
      <c r="C1021" s="206" t="s">
        <v>812</v>
      </c>
      <c r="D1021" s="474"/>
      <c r="E1021" s="475">
        <f t="shared" si="828"/>
        <v>0</v>
      </c>
      <c r="F1021" s="470"/>
      <c r="G1021" s="470"/>
      <c r="H1021" s="470"/>
      <c r="I1021" s="470"/>
      <c r="J1021" s="470"/>
      <c r="K1021" s="470"/>
      <c r="L1021" s="470"/>
      <c r="M1021" s="470"/>
      <c r="N1021" s="470"/>
      <c r="O1021" s="470"/>
      <c r="P1021" s="470"/>
      <c r="Q1021" s="470"/>
      <c r="R1021" s="458">
        <f t="shared" si="829"/>
        <v>0</v>
      </c>
      <c r="S1021" s="476"/>
      <c r="T1021" s="476"/>
      <c r="U1021" s="458">
        <f t="shared" si="830"/>
        <v>0</v>
      </c>
      <c r="V1021" s="476"/>
      <c r="W1021" s="476"/>
      <c r="X1021" s="476"/>
      <c r="Y1021" s="476"/>
      <c r="Z1021" s="476"/>
      <c r="AA1021" s="476"/>
      <c r="AB1021" s="476"/>
      <c r="AC1021" s="476"/>
      <c r="AD1021" s="476"/>
      <c r="AE1021" s="476"/>
      <c r="AF1021" s="476"/>
      <c r="AG1021" s="476"/>
      <c r="AH1021" s="476"/>
      <c r="AI1021" s="476"/>
      <c r="AJ1021" s="458">
        <f t="shared" si="831"/>
        <v>0</v>
      </c>
      <c r="AK1021" s="476"/>
      <c r="AL1021" s="476"/>
      <c r="AM1021" s="499">
        <f t="shared" si="832"/>
        <v>0</v>
      </c>
      <c r="AN1021" s="470"/>
      <c r="AO1021" s="470"/>
      <c r="AP1021" s="470"/>
      <c r="AQ1021" s="72">
        <f t="shared" si="833"/>
        <v>0</v>
      </c>
    </row>
    <row r="1022" s="449" customFormat="1" ht="14" customHeight="1" spans="1:43">
      <c r="A1022" s="469"/>
      <c r="B1022" s="470"/>
      <c r="C1022" s="206" t="s">
        <v>813</v>
      </c>
      <c r="D1022" s="474"/>
      <c r="E1022" s="475">
        <f t="shared" si="828"/>
        <v>0</v>
      </c>
      <c r="F1022" s="470"/>
      <c r="G1022" s="470"/>
      <c r="H1022" s="470"/>
      <c r="I1022" s="470"/>
      <c r="J1022" s="470"/>
      <c r="K1022" s="470"/>
      <c r="L1022" s="470"/>
      <c r="M1022" s="470"/>
      <c r="N1022" s="470"/>
      <c r="O1022" s="470"/>
      <c r="P1022" s="470"/>
      <c r="Q1022" s="470"/>
      <c r="R1022" s="458">
        <f t="shared" si="829"/>
        <v>0</v>
      </c>
      <c r="S1022" s="476"/>
      <c r="T1022" s="476"/>
      <c r="U1022" s="458">
        <f t="shared" si="830"/>
        <v>0</v>
      </c>
      <c r="V1022" s="476"/>
      <c r="W1022" s="476"/>
      <c r="X1022" s="476"/>
      <c r="Y1022" s="476"/>
      <c r="Z1022" s="476"/>
      <c r="AA1022" s="476"/>
      <c r="AB1022" s="476"/>
      <c r="AC1022" s="476"/>
      <c r="AD1022" s="476"/>
      <c r="AE1022" s="476"/>
      <c r="AF1022" s="476"/>
      <c r="AG1022" s="476"/>
      <c r="AH1022" s="476"/>
      <c r="AI1022" s="476"/>
      <c r="AJ1022" s="458">
        <f t="shared" si="831"/>
        <v>0</v>
      </c>
      <c r="AK1022" s="476"/>
      <c r="AL1022" s="476"/>
      <c r="AM1022" s="499">
        <f t="shared" si="832"/>
        <v>0</v>
      </c>
      <c r="AN1022" s="470"/>
      <c r="AO1022" s="470"/>
      <c r="AP1022" s="470"/>
      <c r="AQ1022" s="72">
        <f t="shared" si="833"/>
        <v>0</v>
      </c>
    </row>
    <row r="1023" s="449" customFormat="1" ht="14" customHeight="1" spans="1:43">
      <c r="A1023" s="469"/>
      <c r="B1023" s="470"/>
      <c r="C1023" s="206" t="s">
        <v>1024</v>
      </c>
      <c r="D1023" s="474"/>
      <c r="E1023" s="475">
        <f t="shared" si="828"/>
        <v>0</v>
      </c>
      <c r="F1023" s="470"/>
      <c r="G1023" s="470"/>
      <c r="H1023" s="470"/>
      <c r="I1023" s="470"/>
      <c r="J1023" s="470"/>
      <c r="K1023" s="470"/>
      <c r="L1023" s="470"/>
      <c r="M1023" s="470"/>
      <c r="N1023" s="470"/>
      <c r="O1023" s="470"/>
      <c r="P1023" s="470"/>
      <c r="Q1023" s="470"/>
      <c r="R1023" s="458">
        <f t="shared" si="829"/>
        <v>0</v>
      </c>
      <c r="S1023" s="476"/>
      <c r="T1023" s="476"/>
      <c r="U1023" s="458">
        <f t="shared" si="830"/>
        <v>0</v>
      </c>
      <c r="V1023" s="476"/>
      <c r="W1023" s="476"/>
      <c r="X1023" s="476"/>
      <c r="Y1023" s="476"/>
      <c r="Z1023" s="476"/>
      <c r="AA1023" s="476"/>
      <c r="AB1023" s="476"/>
      <c r="AC1023" s="476"/>
      <c r="AD1023" s="476"/>
      <c r="AE1023" s="476"/>
      <c r="AF1023" s="476"/>
      <c r="AG1023" s="476"/>
      <c r="AH1023" s="476"/>
      <c r="AI1023" s="476"/>
      <c r="AJ1023" s="458">
        <f t="shared" si="831"/>
        <v>0</v>
      </c>
      <c r="AK1023" s="476"/>
      <c r="AL1023" s="476"/>
      <c r="AM1023" s="499">
        <f t="shared" si="832"/>
        <v>0</v>
      </c>
      <c r="AN1023" s="470"/>
      <c r="AO1023" s="470"/>
      <c r="AP1023" s="470"/>
      <c r="AQ1023" s="72">
        <f t="shared" si="833"/>
        <v>0</v>
      </c>
    </row>
    <row r="1024" s="449" customFormat="1" ht="14" customHeight="1" spans="1:43">
      <c r="A1024" s="469"/>
      <c r="B1024" s="470"/>
      <c r="C1024" s="206" t="s">
        <v>1025</v>
      </c>
      <c r="D1024" s="474"/>
      <c r="E1024" s="475">
        <f t="shared" si="828"/>
        <v>0</v>
      </c>
      <c r="F1024" s="470"/>
      <c r="G1024" s="470"/>
      <c r="H1024" s="470"/>
      <c r="I1024" s="470"/>
      <c r="J1024" s="470"/>
      <c r="K1024" s="470"/>
      <c r="L1024" s="470"/>
      <c r="M1024" s="470"/>
      <c r="N1024" s="470"/>
      <c r="O1024" s="470"/>
      <c r="P1024" s="470"/>
      <c r="Q1024" s="470"/>
      <c r="R1024" s="458">
        <f t="shared" si="829"/>
        <v>0</v>
      </c>
      <c r="S1024" s="476"/>
      <c r="T1024" s="476"/>
      <c r="U1024" s="458">
        <f t="shared" si="830"/>
        <v>0</v>
      </c>
      <c r="V1024" s="476"/>
      <c r="W1024" s="476"/>
      <c r="X1024" s="476"/>
      <c r="Y1024" s="476"/>
      <c r="Z1024" s="476"/>
      <c r="AA1024" s="476"/>
      <c r="AB1024" s="476"/>
      <c r="AC1024" s="476"/>
      <c r="AD1024" s="476"/>
      <c r="AE1024" s="476"/>
      <c r="AF1024" s="476"/>
      <c r="AG1024" s="476"/>
      <c r="AH1024" s="476"/>
      <c r="AI1024" s="476"/>
      <c r="AJ1024" s="458">
        <f t="shared" si="831"/>
        <v>0</v>
      </c>
      <c r="AK1024" s="476"/>
      <c r="AL1024" s="476"/>
      <c r="AM1024" s="499">
        <f t="shared" si="832"/>
        <v>0</v>
      </c>
      <c r="AN1024" s="470"/>
      <c r="AO1024" s="470"/>
      <c r="AP1024" s="470"/>
      <c r="AQ1024" s="72">
        <f t="shared" si="833"/>
        <v>0</v>
      </c>
    </row>
    <row r="1025" s="449" customFormat="1" ht="14" customHeight="1" spans="1:43">
      <c r="A1025" s="469"/>
      <c r="B1025" s="470"/>
      <c r="C1025" s="206" t="s">
        <v>1026</v>
      </c>
      <c r="D1025" s="474"/>
      <c r="E1025" s="475">
        <f t="shared" si="828"/>
        <v>0</v>
      </c>
      <c r="F1025" s="470"/>
      <c r="G1025" s="470"/>
      <c r="H1025" s="470"/>
      <c r="I1025" s="470"/>
      <c r="J1025" s="470"/>
      <c r="K1025" s="470"/>
      <c r="L1025" s="470"/>
      <c r="M1025" s="470"/>
      <c r="N1025" s="470"/>
      <c r="O1025" s="470"/>
      <c r="P1025" s="470"/>
      <c r="Q1025" s="470"/>
      <c r="R1025" s="458">
        <f t="shared" si="829"/>
        <v>0</v>
      </c>
      <c r="S1025" s="476"/>
      <c r="T1025" s="476"/>
      <c r="U1025" s="458">
        <f t="shared" si="830"/>
        <v>0</v>
      </c>
      <c r="V1025" s="476"/>
      <c r="W1025" s="476"/>
      <c r="X1025" s="476"/>
      <c r="Y1025" s="476"/>
      <c r="Z1025" s="476"/>
      <c r="AA1025" s="476"/>
      <c r="AB1025" s="476"/>
      <c r="AC1025" s="476"/>
      <c r="AD1025" s="476"/>
      <c r="AE1025" s="476"/>
      <c r="AF1025" s="476"/>
      <c r="AG1025" s="476"/>
      <c r="AH1025" s="476"/>
      <c r="AI1025" s="476"/>
      <c r="AJ1025" s="458">
        <f t="shared" si="831"/>
        <v>0</v>
      </c>
      <c r="AK1025" s="476"/>
      <c r="AL1025" s="476"/>
      <c r="AM1025" s="499">
        <f t="shared" si="832"/>
        <v>0</v>
      </c>
      <c r="AN1025" s="470"/>
      <c r="AO1025" s="470"/>
      <c r="AP1025" s="470"/>
      <c r="AQ1025" s="72">
        <f t="shared" si="833"/>
        <v>0</v>
      </c>
    </row>
    <row r="1026" s="449" customFormat="1" ht="14" customHeight="1" spans="1:43">
      <c r="A1026" s="469"/>
      <c r="B1026" s="470"/>
      <c r="C1026" s="206" t="s">
        <v>1027</v>
      </c>
      <c r="D1026" s="474"/>
      <c r="E1026" s="475">
        <f t="shared" si="828"/>
        <v>0</v>
      </c>
      <c r="F1026" s="470"/>
      <c r="G1026" s="470"/>
      <c r="H1026" s="470"/>
      <c r="I1026" s="470"/>
      <c r="J1026" s="470"/>
      <c r="K1026" s="470"/>
      <c r="L1026" s="470"/>
      <c r="M1026" s="470"/>
      <c r="N1026" s="470"/>
      <c r="O1026" s="470"/>
      <c r="P1026" s="470"/>
      <c r="Q1026" s="470"/>
      <c r="R1026" s="458">
        <f t="shared" si="829"/>
        <v>0</v>
      </c>
      <c r="S1026" s="476"/>
      <c r="T1026" s="476"/>
      <c r="U1026" s="458">
        <f t="shared" si="830"/>
        <v>0</v>
      </c>
      <c r="V1026" s="476"/>
      <c r="W1026" s="476"/>
      <c r="X1026" s="476"/>
      <c r="Y1026" s="476"/>
      <c r="Z1026" s="476"/>
      <c r="AA1026" s="476"/>
      <c r="AB1026" s="476"/>
      <c r="AC1026" s="476"/>
      <c r="AD1026" s="476"/>
      <c r="AE1026" s="476"/>
      <c r="AF1026" s="476"/>
      <c r="AG1026" s="476"/>
      <c r="AH1026" s="476"/>
      <c r="AI1026" s="476"/>
      <c r="AJ1026" s="458">
        <f t="shared" si="831"/>
        <v>0</v>
      </c>
      <c r="AK1026" s="476"/>
      <c r="AL1026" s="476"/>
      <c r="AM1026" s="499">
        <f t="shared" si="832"/>
        <v>0</v>
      </c>
      <c r="AN1026" s="470"/>
      <c r="AO1026" s="470"/>
      <c r="AP1026" s="470"/>
      <c r="AQ1026" s="72">
        <f t="shared" si="833"/>
        <v>0</v>
      </c>
    </row>
    <row r="1027" s="449" customFormat="1" ht="14" customHeight="1" spans="1:43">
      <c r="A1027" s="469"/>
      <c r="B1027" s="470"/>
      <c r="C1027" s="206" t="s">
        <v>830</v>
      </c>
      <c r="D1027" s="474"/>
      <c r="E1027" s="475">
        <f t="shared" si="828"/>
        <v>0</v>
      </c>
      <c r="F1027" s="470"/>
      <c r="G1027" s="470"/>
      <c r="H1027" s="470"/>
      <c r="I1027" s="470"/>
      <c r="J1027" s="470"/>
      <c r="K1027" s="470"/>
      <c r="L1027" s="470"/>
      <c r="M1027" s="470"/>
      <c r="N1027" s="470"/>
      <c r="O1027" s="470"/>
      <c r="P1027" s="470"/>
      <c r="Q1027" s="470"/>
      <c r="R1027" s="458">
        <f t="shared" si="829"/>
        <v>0</v>
      </c>
      <c r="S1027" s="476"/>
      <c r="T1027" s="476"/>
      <c r="U1027" s="458">
        <f t="shared" si="830"/>
        <v>0</v>
      </c>
      <c r="V1027" s="476"/>
      <c r="W1027" s="476"/>
      <c r="X1027" s="476"/>
      <c r="Y1027" s="476"/>
      <c r="Z1027" s="476"/>
      <c r="AA1027" s="476"/>
      <c r="AB1027" s="476"/>
      <c r="AC1027" s="476"/>
      <c r="AD1027" s="476"/>
      <c r="AE1027" s="476"/>
      <c r="AF1027" s="476"/>
      <c r="AG1027" s="476"/>
      <c r="AH1027" s="476"/>
      <c r="AI1027" s="476"/>
      <c r="AJ1027" s="458">
        <f t="shared" si="831"/>
        <v>0</v>
      </c>
      <c r="AK1027" s="476"/>
      <c r="AL1027" s="476"/>
      <c r="AM1027" s="499">
        <f t="shared" si="832"/>
        <v>0</v>
      </c>
      <c r="AN1027" s="470"/>
      <c r="AO1027" s="470"/>
      <c r="AP1027" s="470"/>
      <c r="AQ1027" s="72">
        <f t="shared" si="833"/>
        <v>0</v>
      </c>
    </row>
    <row r="1028" s="449" customFormat="1" ht="14" customHeight="1" spans="1:43">
      <c r="A1028" s="469"/>
      <c r="B1028" s="470"/>
      <c r="C1028" s="206" t="s">
        <v>1028</v>
      </c>
      <c r="D1028" s="474"/>
      <c r="E1028" s="475">
        <f t="shared" si="828"/>
        <v>10</v>
      </c>
      <c r="F1028" s="470"/>
      <c r="G1028" s="470"/>
      <c r="H1028" s="470"/>
      <c r="I1028" s="470"/>
      <c r="J1028" s="470"/>
      <c r="K1028" s="470"/>
      <c r="L1028" s="470"/>
      <c r="M1028" s="470"/>
      <c r="N1028" s="470"/>
      <c r="O1028" s="470"/>
      <c r="P1028" s="470"/>
      <c r="Q1028" s="470"/>
      <c r="R1028" s="458">
        <f t="shared" si="829"/>
        <v>0</v>
      </c>
      <c r="S1028" s="476"/>
      <c r="T1028" s="476"/>
      <c r="U1028" s="458">
        <f t="shared" si="830"/>
        <v>0</v>
      </c>
      <c r="V1028" s="476"/>
      <c r="W1028" s="476"/>
      <c r="X1028" s="476"/>
      <c r="Y1028" s="476">
        <v>10</v>
      </c>
      <c r="Z1028" s="476"/>
      <c r="AA1028" s="476"/>
      <c r="AB1028" s="476"/>
      <c r="AC1028" s="476"/>
      <c r="AD1028" s="476"/>
      <c r="AE1028" s="476"/>
      <c r="AF1028" s="476"/>
      <c r="AG1028" s="476"/>
      <c r="AH1028" s="476"/>
      <c r="AI1028" s="476"/>
      <c r="AJ1028" s="458">
        <f t="shared" si="831"/>
        <v>10</v>
      </c>
      <c r="AK1028" s="476"/>
      <c r="AL1028" s="476"/>
      <c r="AM1028" s="499">
        <f t="shared" si="832"/>
        <v>10</v>
      </c>
      <c r="AN1028" s="470"/>
      <c r="AO1028" s="470">
        <v>500</v>
      </c>
      <c r="AP1028" s="470">
        <v>10</v>
      </c>
      <c r="AQ1028" s="72">
        <f t="shared" si="833"/>
        <v>520</v>
      </c>
    </row>
    <row r="1029" s="449" customFormat="1" ht="14" customHeight="1" spans="1:43">
      <c r="A1029" s="469"/>
      <c r="B1029" s="470"/>
      <c r="C1029" s="206" t="s">
        <v>1029</v>
      </c>
      <c r="D1029" s="474">
        <f t="shared" ref="D1029:AQ1029" si="834">SUM(D1030:D1034)</f>
        <v>0</v>
      </c>
      <c r="E1029" s="474">
        <f t="shared" si="834"/>
        <v>0</v>
      </c>
      <c r="F1029" s="474">
        <f t="shared" si="834"/>
        <v>0</v>
      </c>
      <c r="G1029" s="474">
        <f t="shared" si="834"/>
        <v>0</v>
      </c>
      <c r="H1029" s="474">
        <f t="shared" si="834"/>
        <v>0</v>
      </c>
      <c r="I1029" s="474">
        <f t="shared" si="834"/>
        <v>0</v>
      </c>
      <c r="J1029" s="474">
        <f t="shared" si="834"/>
        <v>0</v>
      </c>
      <c r="K1029" s="474">
        <f t="shared" si="834"/>
        <v>0</v>
      </c>
      <c r="L1029" s="474">
        <f t="shared" si="834"/>
        <v>0</v>
      </c>
      <c r="M1029" s="474">
        <f t="shared" si="834"/>
        <v>0</v>
      </c>
      <c r="N1029" s="474">
        <f t="shared" si="834"/>
        <v>0</v>
      </c>
      <c r="O1029" s="474">
        <f t="shared" si="834"/>
        <v>0</v>
      </c>
      <c r="P1029" s="474">
        <f t="shared" si="834"/>
        <v>0</v>
      </c>
      <c r="Q1029" s="474">
        <f t="shared" si="834"/>
        <v>0</v>
      </c>
      <c r="R1029" s="474">
        <f t="shared" si="834"/>
        <v>0</v>
      </c>
      <c r="S1029" s="474">
        <f t="shared" si="834"/>
        <v>0</v>
      </c>
      <c r="T1029" s="474">
        <f t="shared" si="834"/>
        <v>0</v>
      </c>
      <c r="U1029" s="474">
        <f t="shared" si="834"/>
        <v>0</v>
      </c>
      <c r="V1029" s="474">
        <f t="shared" si="834"/>
        <v>0</v>
      </c>
      <c r="W1029" s="474">
        <f t="shared" si="834"/>
        <v>0</v>
      </c>
      <c r="X1029" s="474">
        <f t="shared" si="834"/>
        <v>0</v>
      </c>
      <c r="Y1029" s="474">
        <f t="shared" si="834"/>
        <v>0</v>
      </c>
      <c r="Z1029" s="474">
        <f t="shared" si="834"/>
        <v>0</v>
      </c>
      <c r="AA1029" s="474">
        <f t="shared" si="834"/>
        <v>0</v>
      </c>
      <c r="AB1029" s="474">
        <f t="shared" si="834"/>
        <v>0</v>
      </c>
      <c r="AC1029" s="474">
        <f t="shared" si="834"/>
        <v>0</v>
      </c>
      <c r="AD1029" s="474">
        <f t="shared" si="834"/>
        <v>0</v>
      </c>
      <c r="AE1029" s="474">
        <f t="shared" si="834"/>
        <v>0</v>
      </c>
      <c r="AF1029" s="474">
        <f t="shared" si="834"/>
        <v>0</v>
      </c>
      <c r="AG1029" s="474">
        <f t="shared" si="834"/>
        <v>0</v>
      </c>
      <c r="AH1029" s="474">
        <f t="shared" si="834"/>
        <v>0</v>
      </c>
      <c r="AI1029" s="474">
        <f t="shared" si="834"/>
        <v>0</v>
      </c>
      <c r="AJ1029" s="474">
        <f t="shared" si="834"/>
        <v>0</v>
      </c>
      <c r="AK1029" s="474">
        <f t="shared" si="834"/>
        <v>0</v>
      </c>
      <c r="AL1029" s="474">
        <f t="shared" si="834"/>
        <v>0</v>
      </c>
      <c r="AM1029" s="498">
        <f t="shared" si="834"/>
        <v>0</v>
      </c>
      <c r="AN1029" s="474">
        <f t="shared" si="834"/>
        <v>0</v>
      </c>
      <c r="AO1029" s="474">
        <f t="shared" si="834"/>
        <v>0</v>
      </c>
      <c r="AP1029" s="474">
        <f t="shared" si="834"/>
        <v>0</v>
      </c>
      <c r="AQ1029" s="474">
        <f t="shared" si="834"/>
        <v>0</v>
      </c>
    </row>
    <row r="1030" s="449" customFormat="1" ht="14" customHeight="1" spans="1:43">
      <c r="A1030" s="469"/>
      <c r="B1030" s="470"/>
      <c r="C1030" s="206" t="s">
        <v>811</v>
      </c>
      <c r="D1030" s="474"/>
      <c r="E1030" s="475">
        <f t="shared" ref="E1030:E1034" si="835">R1030+U1030+V1030+AJ1030+AL1030</f>
        <v>0</v>
      </c>
      <c r="F1030" s="470"/>
      <c r="G1030" s="470"/>
      <c r="H1030" s="470"/>
      <c r="I1030" s="470"/>
      <c r="J1030" s="470"/>
      <c r="K1030" s="470"/>
      <c r="L1030" s="470"/>
      <c r="M1030" s="470"/>
      <c r="N1030" s="470"/>
      <c r="O1030" s="470"/>
      <c r="P1030" s="470"/>
      <c r="Q1030" s="470"/>
      <c r="R1030" s="458">
        <f t="shared" ref="R1030:R1034" si="836">SUM(F1030:Q1030)</f>
        <v>0</v>
      </c>
      <c r="S1030" s="476"/>
      <c r="T1030" s="476"/>
      <c r="U1030" s="458">
        <f t="shared" ref="U1030:U1034" si="837">SUM(S1030:T1030)</f>
        <v>0</v>
      </c>
      <c r="V1030" s="476"/>
      <c r="W1030" s="476"/>
      <c r="X1030" s="476"/>
      <c r="Y1030" s="476"/>
      <c r="Z1030" s="476"/>
      <c r="AA1030" s="476"/>
      <c r="AB1030" s="476"/>
      <c r="AC1030" s="476"/>
      <c r="AD1030" s="476"/>
      <c r="AE1030" s="476"/>
      <c r="AF1030" s="476"/>
      <c r="AG1030" s="476"/>
      <c r="AH1030" s="476"/>
      <c r="AI1030" s="476"/>
      <c r="AJ1030" s="458">
        <f t="shared" ref="AJ1030:AJ1034" si="838">SUM(W1030:AI1030)</f>
        <v>0</v>
      </c>
      <c r="AK1030" s="476"/>
      <c r="AL1030" s="476"/>
      <c r="AM1030" s="499">
        <f t="shared" ref="AM1030:AM1034" si="839">R1030+U1030+V1030+AJ1030+AL1030</f>
        <v>0</v>
      </c>
      <c r="AN1030" s="470"/>
      <c r="AO1030" s="470"/>
      <c r="AP1030" s="470"/>
      <c r="AQ1030" s="72">
        <f t="shared" ref="AQ1030:AQ1034" si="840">AM1030+AN1030+AO1030+AP1030</f>
        <v>0</v>
      </c>
    </row>
    <row r="1031" s="449" customFormat="1" ht="14" customHeight="1" spans="1:43">
      <c r="A1031" s="469"/>
      <c r="B1031" s="470"/>
      <c r="C1031" s="206" t="s">
        <v>812</v>
      </c>
      <c r="D1031" s="474"/>
      <c r="E1031" s="475">
        <f t="shared" si="835"/>
        <v>0</v>
      </c>
      <c r="F1031" s="470"/>
      <c r="G1031" s="470"/>
      <c r="H1031" s="470"/>
      <c r="I1031" s="470"/>
      <c r="J1031" s="470"/>
      <c r="K1031" s="470"/>
      <c r="L1031" s="470"/>
      <c r="M1031" s="470"/>
      <c r="N1031" s="470"/>
      <c r="O1031" s="470"/>
      <c r="P1031" s="470"/>
      <c r="Q1031" s="470"/>
      <c r="R1031" s="458">
        <f t="shared" si="836"/>
        <v>0</v>
      </c>
      <c r="S1031" s="476"/>
      <c r="T1031" s="476"/>
      <c r="U1031" s="458">
        <f t="shared" si="837"/>
        <v>0</v>
      </c>
      <c r="V1031" s="476"/>
      <c r="W1031" s="476"/>
      <c r="X1031" s="476"/>
      <c r="Y1031" s="476"/>
      <c r="Z1031" s="476"/>
      <c r="AA1031" s="476"/>
      <c r="AB1031" s="476"/>
      <c r="AC1031" s="476"/>
      <c r="AD1031" s="476"/>
      <c r="AE1031" s="476"/>
      <c r="AF1031" s="476"/>
      <c r="AG1031" s="476"/>
      <c r="AH1031" s="476"/>
      <c r="AI1031" s="476"/>
      <c r="AJ1031" s="458">
        <f t="shared" si="838"/>
        <v>0</v>
      </c>
      <c r="AK1031" s="476"/>
      <c r="AL1031" s="476"/>
      <c r="AM1031" s="499">
        <f t="shared" si="839"/>
        <v>0</v>
      </c>
      <c r="AN1031" s="470"/>
      <c r="AO1031" s="470"/>
      <c r="AP1031" s="470"/>
      <c r="AQ1031" s="72">
        <f t="shared" si="840"/>
        <v>0</v>
      </c>
    </row>
    <row r="1032" s="449" customFormat="1" ht="14" customHeight="1" spans="1:43">
      <c r="A1032" s="469"/>
      <c r="B1032" s="470"/>
      <c r="C1032" s="206" t="s">
        <v>813</v>
      </c>
      <c r="D1032" s="474"/>
      <c r="E1032" s="475">
        <f t="shared" si="835"/>
        <v>0</v>
      </c>
      <c r="F1032" s="470"/>
      <c r="G1032" s="470"/>
      <c r="H1032" s="470"/>
      <c r="I1032" s="470"/>
      <c r="J1032" s="470"/>
      <c r="K1032" s="470"/>
      <c r="L1032" s="470"/>
      <c r="M1032" s="470"/>
      <c r="N1032" s="470"/>
      <c r="O1032" s="470"/>
      <c r="P1032" s="470"/>
      <c r="Q1032" s="470"/>
      <c r="R1032" s="458">
        <f t="shared" si="836"/>
        <v>0</v>
      </c>
      <c r="S1032" s="476"/>
      <c r="T1032" s="476"/>
      <c r="U1032" s="458">
        <f t="shared" si="837"/>
        <v>0</v>
      </c>
      <c r="V1032" s="476"/>
      <c r="W1032" s="476"/>
      <c r="X1032" s="476"/>
      <c r="Y1032" s="476"/>
      <c r="Z1032" s="476"/>
      <c r="AA1032" s="476"/>
      <c r="AB1032" s="476"/>
      <c r="AC1032" s="476"/>
      <c r="AD1032" s="476"/>
      <c r="AE1032" s="476"/>
      <c r="AF1032" s="476"/>
      <c r="AG1032" s="476"/>
      <c r="AH1032" s="476"/>
      <c r="AI1032" s="476"/>
      <c r="AJ1032" s="458">
        <f t="shared" si="838"/>
        <v>0</v>
      </c>
      <c r="AK1032" s="476"/>
      <c r="AL1032" s="476"/>
      <c r="AM1032" s="499">
        <f t="shared" si="839"/>
        <v>0</v>
      </c>
      <c r="AN1032" s="470"/>
      <c r="AO1032" s="470"/>
      <c r="AP1032" s="470"/>
      <c r="AQ1032" s="72">
        <f t="shared" si="840"/>
        <v>0</v>
      </c>
    </row>
    <row r="1033" s="449" customFormat="1" ht="14" customHeight="1" spans="1:43">
      <c r="A1033" s="469"/>
      <c r="B1033" s="470"/>
      <c r="C1033" s="206" t="s">
        <v>1030</v>
      </c>
      <c r="D1033" s="474"/>
      <c r="E1033" s="475">
        <f t="shared" si="835"/>
        <v>0</v>
      </c>
      <c r="F1033" s="470"/>
      <c r="G1033" s="470"/>
      <c r="H1033" s="470"/>
      <c r="I1033" s="470"/>
      <c r="J1033" s="470"/>
      <c r="K1033" s="470"/>
      <c r="L1033" s="470"/>
      <c r="M1033" s="470"/>
      <c r="N1033" s="470"/>
      <c r="O1033" s="470"/>
      <c r="P1033" s="470"/>
      <c r="Q1033" s="470"/>
      <c r="R1033" s="458">
        <f t="shared" si="836"/>
        <v>0</v>
      </c>
      <c r="S1033" s="476"/>
      <c r="T1033" s="476"/>
      <c r="U1033" s="458">
        <f t="shared" si="837"/>
        <v>0</v>
      </c>
      <c r="V1033" s="476"/>
      <c r="W1033" s="476"/>
      <c r="X1033" s="476"/>
      <c r="Y1033" s="476"/>
      <c r="Z1033" s="476"/>
      <c r="AA1033" s="476"/>
      <c r="AB1033" s="476"/>
      <c r="AC1033" s="476"/>
      <c r="AD1033" s="476"/>
      <c r="AE1033" s="476"/>
      <c r="AF1033" s="476"/>
      <c r="AG1033" s="476"/>
      <c r="AH1033" s="476"/>
      <c r="AI1033" s="476"/>
      <c r="AJ1033" s="458">
        <f t="shared" si="838"/>
        <v>0</v>
      </c>
      <c r="AK1033" s="476"/>
      <c r="AL1033" s="476"/>
      <c r="AM1033" s="499">
        <f t="shared" si="839"/>
        <v>0</v>
      </c>
      <c r="AN1033" s="470"/>
      <c r="AO1033" s="470"/>
      <c r="AP1033" s="470"/>
      <c r="AQ1033" s="72">
        <f t="shared" si="840"/>
        <v>0</v>
      </c>
    </row>
    <row r="1034" s="449" customFormat="1" ht="14" customHeight="1" spans="1:43">
      <c r="A1034" s="469"/>
      <c r="B1034" s="470"/>
      <c r="C1034" s="206" t="s">
        <v>1031</v>
      </c>
      <c r="D1034" s="474"/>
      <c r="E1034" s="475">
        <f t="shared" si="835"/>
        <v>0</v>
      </c>
      <c r="F1034" s="470"/>
      <c r="G1034" s="470"/>
      <c r="H1034" s="470"/>
      <c r="I1034" s="470"/>
      <c r="J1034" s="470"/>
      <c r="K1034" s="470"/>
      <c r="L1034" s="470"/>
      <c r="M1034" s="470"/>
      <c r="N1034" s="470"/>
      <c r="O1034" s="470"/>
      <c r="P1034" s="470"/>
      <c r="Q1034" s="470"/>
      <c r="R1034" s="458">
        <f t="shared" si="836"/>
        <v>0</v>
      </c>
      <c r="S1034" s="476"/>
      <c r="T1034" s="476"/>
      <c r="U1034" s="458">
        <f t="shared" si="837"/>
        <v>0</v>
      </c>
      <c r="V1034" s="476"/>
      <c r="W1034" s="476"/>
      <c r="X1034" s="476"/>
      <c r="Y1034" s="476"/>
      <c r="Z1034" s="476"/>
      <c r="AA1034" s="476"/>
      <c r="AB1034" s="476"/>
      <c r="AC1034" s="476"/>
      <c r="AD1034" s="476"/>
      <c r="AE1034" s="476"/>
      <c r="AF1034" s="476"/>
      <c r="AG1034" s="476"/>
      <c r="AH1034" s="476"/>
      <c r="AI1034" s="476"/>
      <c r="AJ1034" s="458">
        <f t="shared" si="838"/>
        <v>0</v>
      </c>
      <c r="AK1034" s="476"/>
      <c r="AL1034" s="476"/>
      <c r="AM1034" s="499">
        <f t="shared" si="839"/>
        <v>0</v>
      </c>
      <c r="AN1034" s="470"/>
      <c r="AO1034" s="470"/>
      <c r="AP1034" s="470"/>
      <c r="AQ1034" s="72">
        <f t="shared" si="840"/>
        <v>0</v>
      </c>
    </row>
    <row r="1035" s="449" customFormat="1" ht="14" customHeight="1" spans="1:43">
      <c r="A1035" s="469"/>
      <c r="B1035" s="470"/>
      <c r="C1035" s="206" t="s">
        <v>1032</v>
      </c>
      <c r="D1035" s="474">
        <f t="shared" ref="D1035:AQ1035" si="841">SUM(D1036:D1037)</f>
        <v>0</v>
      </c>
      <c r="E1035" s="474">
        <f t="shared" si="841"/>
        <v>0</v>
      </c>
      <c r="F1035" s="474">
        <f t="shared" si="841"/>
        <v>0</v>
      </c>
      <c r="G1035" s="474">
        <f t="shared" si="841"/>
        <v>0</v>
      </c>
      <c r="H1035" s="474">
        <f t="shared" si="841"/>
        <v>0</v>
      </c>
      <c r="I1035" s="474">
        <f t="shared" si="841"/>
        <v>0</v>
      </c>
      <c r="J1035" s="474">
        <f t="shared" si="841"/>
        <v>0</v>
      </c>
      <c r="K1035" s="474">
        <f t="shared" si="841"/>
        <v>0</v>
      </c>
      <c r="L1035" s="474">
        <f t="shared" si="841"/>
        <v>0</v>
      </c>
      <c r="M1035" s="474">
        <f t="shared" si="841"/>
        <v>0</v>
      </c>
      <c r="N1035" s="474">
        <f t="shared" si="841"/>
        <v>0</v>
      </c>
      <c r="O1035" s="474">
        <f t="shared" si="841"/>
        <v>0</v>
      </c>
      <c r="P1035" s="474">
        <f t="shared" si="841"/>
        <v>0</v>
      </c>
      <c r="Q1035" s="474">
        <f t="shared" si="841"/>
        <v>0</v>
      </c>
      <c r="R1035" s="474">
        <f t="shared" si="841"/>
        <v>0</v>
      </c>
      <c r="S1035" s="474">
        <f t="shared" si="841"/>
        <v>0</v>
      </c>
      <c r="T1035" s="474">
        <f t="shared" si="841"/>
        <v>0</v>
      </c>
      <c r="U1035" s="474">
        <f t="shared" si="841"/>
        <v>0</v>
      </c>
      <c r="V1035" s="474">
        <f t="shared" si="841"/>
        <v>0</v>
      </c>
      <c r="W1035" s="474">
        <f t="shared" si="841"/>
        <v>0</v>
      </c>
      <c r="X1035" s="474">
        <f t="shared" si="841"/>
        <v>0</v>
      </c>
      <c r="Y1035" s="474">
        <f t="shared" si="841"/>
        <v>0</v>
      </c>
      <c r="Z1035" s="474">
        <f t="shared" si="841"/>
        <v>0</v>
      </c>
      <c r="AA1035" s="474">
        <f t="shared" si="841"/>
        <v>0</v>
      </c>
      <c r="AB1035" s="474">
        <f t="shared" si="841"/>
        <v>0</v>
      </c>
      <c r="AC1035" s="474">
        <f t="shared" si="841"/>
        <v>0</v>
      </c>
      <c r="AD1035" s="474">
        <f t="shared" si="841"/>
        <v>0</v>
      </c>
      <c r="AE1035" s="474">
        <f t="shared" si="841"/>
        <v>0</v>
      </c>
      <c r="AF1035" s="474">
        <f t="shared" si="841"/>
        <v>0</v>
      </c>
      <c r="AG1035" s="474">
        <f t="shared" si="841"/>
        <v>0</v>
      </c>
      <c r="AH1035" s="474">
        <f t="shared" si="841"/>
        <v>0</v>
      </c>
      <c r="AI1035" s="474">
        <f t="shared" si="841"/>
        <v>0</v>
      </c>
      <c r="AJ1035" s="474">
        <f t="shared" si="841"/>
        <v>0</v>
      </c>
      <c r="AK1035" s="474">
        <f t="shared" si="841"/>
        <v>0</v>
      </c>
      <c r="AL1035" s="474">
        <f t="shared" si="841"/>
        <v>0</v>
      </c>
      <c r="AM1035" s="498">
        <f t="shared" si="841"/>
        <v>0</v>
      </c>
      <c r="AN1035" s="474">
        <f t="shared" si="841"/>
        <v>0</v>
      </c>
      <c r="AO1035" s="474">
        <f t="shared" si="841"/>
        <v>0</v>
      </c>
      <c r="AP1035" s="474">
        <f t="shared" si="841"/>
        <v>0</v>
      </c>
      <c r="AQ1035" s="474">
        <f t="shared" si="841"/>
        <v>0</v>
      </c>
    </row>
    <row r="1036" s="449" customFormat="1" ht="14" customHeight="1" spans="1:43">
      <c r="A1036" s="469"/>
      <c r="B1036" s="470"/>
      <c r="C1036" s="206" t="s">
        <v>1033</v>
      </c>
      <c r="D1036" s="474"/>
      <c r="E1036" s="475">
        <f t="shared" ref="E1036:E1045" si="842">R1036+U1036+V1036+AJ1036+AL1036</f>
        <v>0</v>
      </c>
      <c r="F1036" s="470"/>
      <c r="G1036" s="470"/>
      <c r="H1036" s="470"/>
      <c r="I1036" s="470"/>
      <c r="J1036" s="470"/>
      <c r="K1036" s="470"/>
      <c r="L1036" s="470"/>
      <c r="M1036" s="470"/>
      <c r="N1036" s="470"/>
      <c r="O1036" s="470"/>
      <c r="P1036" s="470"/>
      <c r="Q1036" s="470"/>
      <c r="R1036" s="458">
        <f t="shared" ref="R1036:R1045" si="843">SUM(F1036:Q1036)</f>
        <v>0</v>
      </c>
      <c r="S1036" s="476"/>
      <c r="T1036" s="476"/>
      <c r="U1036" s="458">
        <f t="shared" ref="U1036:U1045" si="844">SUM(S1036:T1036)</f>
        <v>0</v>
      </c>
      <c r="V1036" s="476"/>
      <c r="W1036" s="476"/>
      <c r="X1036" s="476"/>
      <c r="Y1036" s="476"/>
      <c r="Z1036" s="476"/>
      <c r="AA1036" s="476"/>
      <c r="AB1036" s="476"/>
      <c r="AC1036" s="476"/>
      <c r="AD1036" s="476"/>
      <c r="AE1036" s="476"/>
      <c r="AF1036" s="476"/>
      <c r="AG1036" s="476"/>
      <c r="AH1036" s="476"/>
      <c r="AI1036" s="476"/>
      <c r="AJ1036" s="458">
        <f t="shared" ref="AJ1036:AJ1045" si="845">SUM(W1036:AI1036)</f>
        <v>0</v>
      </c>
      <c r="AK1036" s="476"/>
      <c r="AL1036" s="476"/>
      <c r="AM1036" s="499">
        <f t="shared" ref="AM1036:AM1045" si="846">R1036+U1036+V1036+AJ1036+AL1036</f>
        <v>0</v>
      </c>
      <c r="AN1036" s="470"/>
      <c r="AO1036" s="470"/>
      <c r="AP1036" s="470"/>
      <c r="AQ1036" s="72">
        <f t="shared" ref="AQ1036:AQ1045" si="847">AM1036+AN1036+AO1036+AP1036</f>
        <v>0</v>
      </c>
    </row>
    <row r="1037" s="449" customFormat="1" ht="14" customHeight="1" spans="1:43">
      <c r="A1037" s="469"/>
      <c r="B1037" s="470"/>
      <c r="C1037" s="206" t="s">
        <v>1034</v>
      </c>
      <c r="D1037" s="474"/>
      <c r="E1037" s="475">
        <f t="shared" si="842"/>
        <v>0</v>
      </c>
      <c r="F1037" s="470"/>
      <c r="G1037" s="470"/>
      <c r="H1037" s="470"/>
      <c r="I1037" s="470"/>
      <c r="J1037" s="470"/>
      <c r="K1037" s="470"/>
      <c r="L1037" s="470"/>
      <c r="M1037" s="470"/>
      <c r="N1037" s="470"/>
      <c r="O1037" s="470"/>
      <c r="P1037" s="470"/>
      <c r="Q1037" s="470"/>
      <c r="R1037" s="458">
        <f t="shared" si="843"/>
        <v>0</v>
      </c>
      <c r="S1037" s="476"/>
      <c r="T1037" s="476"/>
      <c r="U1037" s="458">
        <f t="shared" si="844"/>
        <v>0</v>
      </c>
      <c r="V1037" s="476"/>
      <c r="W1037" s="476"/>
      <c r="X1037" s="476"/>
      <c r="Y1037" s="476"/>
      <c r="Z1037" s="476"/>
      <c r="AA1037" s="476"/>
      <c r="AB1037" s="476"/>
      <c r="AC1037" s="476"/>
      <c r="AD1037" s="476"/>
      <c r="AE1037" s="476"/>
      <c r="AF1037" s="476"/>
      <c r="AG1037" s="476"/>
      <c r="AH1037" s="476"/>
      <c r="AI1037" s="476"/>
      <c r="AJ1037" s="458">
        <f t="shared" si="845"/>
        <v>0</v>
      </c>
      <c r="AK1037" s="476"/>
      <c r="AL1037" s="476"/>
      <c r="AM1037" s="499">
        <f t="shared" si="846"/>
        <v>0</v>
      </c>
      <c r="AN1037" s="470"/>
      <c r="AO1037" s="470"/>
      <c r="AP1037" s="470"/>
      <c r="AQ1037" s="72">
        <f t="shared" si="847"/>
        <v>0</v>
      </c>
    </row>
    <row r="1038" s="449" customFormat="1" ht="14" customHeight="1" spans="1:43">
      <c r="A1038" s="469"/>
      <c r="B1038" s="470"/>
      <c r="C1038" s="206" t="s">
        <v>1035</v>
      </c>
      <c r="D1038" s="474">
        <f t="shared" ref="D1038:AQ1038" si="848">D1039+D1046+D1052</f>
        <v>0</v>
      </c>
      <c r="E1038" s="474">
        <f t="shared" si="848"/>
        <v>0</v>
      </c>
      <c r="F1038" s="474">
        <f t="shared" si="848"/>
        <v>0</v>
      </c>
      <c r="G1038" s="474">
        <f t="shared" si="848"/>
        <v>0</v>
      </c>
      <c r="H1038" s="474">
        <f t="shared" si="848"/>
        <v>0</v>
      </c>
      <c r="I1038" s="474">
        <f t="shared" si="848"/>
        <v>0</v>
      </c>
      <c r="J1038" s="474">
        <f t="shared" si="848"/>
        <v>0</v>
      </c>
      <c r="K1038" s="474">
        <f t="shared" si="848"/>
        <v>0</v>
      </c>
      <c r="L1038" s="474">
        <f t="shared" si="848"/>
        <v>0</v>
      </c>
      <c r="M1038" s="474">
        <f t="shared" si="848"/>
        <v>0</v>
      </c>
      <c r="N1038" s="474">
        <f t="shared" si="848"/>
        <v>0</v>
      </c>
      <c r="O1038" s="474">
        <f t="shared" si="848"/>
        <v>0</v>
      </c>
      <c r="P1038" s="474">
        <f t="shared" si="848"/>
        <v>0</v>
      </c>
      <c r="Q1038" s="474">
        <f t="shared" si="848"/>
        <v>0</v>
      </c>
      <c r="R1038" s="474">
        <f t="shared" si="848"/>
        <v>0</v>
      </c>
      <c r="S1038" s="474">
        <f t="shared" si="848"/>
        <v>0</v>
      </c>
      <c r="T1038" s="474">
        <f t="shared" si="848"/>
        <v>0</v>
      </c>
      <c r="U1038" s="474">
        <f t="shared" si="848"/>
        <v>0</v>
      </c>
      <c r="V1038" s="474">
        <f t="shared" si="848"/>
        <v>0</v>
      </c>
      <c r="W1038" s="474">
        <f t="shared" si="848"/>
        <v>0</v>
      </c>
      <c r="X1038" s="474">
        <f t="shared" si="848"/>
        <v>0</v>
      </c>
      <c r="Y1038" s="474">
        <f t="shared" si="848"/>
        <v>0</v>
      </c>
      <c r="Z1038" s="474">
        <f t="shared" si="848"/>
        <v>0</v>
      </c>
      <c r="AA1038" s="474">
        <f t="shared" si="848"/>
        <v>0</v>
      </c>
      <c r="AB1038" s="474">
        <f t="shared" si="848"/>
        <v>0</v>
      </c>
      <c r="AC1038" s="474">
        <f t="shared" si="848"/>
        <v>0</v>
      </c>
      <c r="AD1038" s="474">
        <f t="shared" si="848"/>
        <v>0</v>
      </c>
      <c r="AE1038" s="474">
        <f t="shared" si="848"/>
        <v>0</v>
      </c>
      <c r="AF1038" s="474">
        <f t="shared" si="848"/>
        <v>0</v>
      </c>
      <c r="AG1038" s="474">
        <f t="shared" si="848"/>
        <v>0</v>
      </c>
      <c r="AH1038" s="474">
        <f t="shared" si="848"/>
        <v>0</v>
      </c>
      <c r="AI1038" s="474">
        <f t="shared" si="848"/>
        <v>0</v>
      </c>
      <c r="AJ1038" s="474">
        <f t="shared" si="848"/>
        <v>0</v>
      </c>
      <c r="AK1038" s="474">
        <f t="shared" si="848"/>
        <v>0</v>
      </c>
      <c r="AL1038" s="474">
        <f t="shared" si="848"/>
        <v>0</v>
      </c>
      <c r="AM1038" s="498">
        <f t="shared" si="848"/>
        <v>0</v>
      </c>
      <c r="AN1038" s="474">
        <f t="shared" si="848"/>
        <v>0</v>
      </c>
      <c r="AO1038" s="474">
        <f t="shared" si="848"/>
        <v>0</v>
      </c>
      <c r="AP1038" s="474">
        <f t="shared" si="848"/>
        <v>0</v>
      </c>
      <c r="AQ1038" s="474">
        <f t="shared" si="848"/>
        <v>0</v>
      </c>
    </row>
    <row r="1039" s="449" customFormat="1" ht="14" customHeight="1" spans="1:43">
      <c r="A1039" s="469"/>
      <c r="B1039" s="470"/>
      <c r="C1039" s="206" t="s">
        <v>1036</v>
      </c>
      <c r="D1039" s="474">
        <f t="shared" ref="D1039:AQ1039" si="849">SUM(D1040:D1045)</f>
        <v>0</v>
      </c>
      <c r="E1039" s="474">
        <f t="shared" si="849"/>
        <v>0</v>
      </c>
      <c r="F1039" s="474">
        <f t="shared" si="849"/>
        <v>0</v>
      </c>
      <c r="G1039" s="474">
        <f t="shared" si="849"/>
        <v>0</v>
      </c>
      <c r="H1039" s="474">
        <f t="shared" si="849"/>
        <v>0</v>
      </c>
      <c r="I1039" s="474">
        <f t="shared" si="849"/>
        <v>0</v>
      </c>
      <c r="J1039" s="474">
        <f t="shared" si="849"/>
        <v>0</v>
      </c>
      <c r="K1039" s="474">
        <f t="shared" si="849"/>
        <v>0</v>
      </c>
      <c r="L1039" s="474">
        <f t="shared" si="849"/>
        <v>0</v>
      </c>
      <c r="M1039" s="474">
        <f t="shared" si="849"/>
        <v>0</v>
      </c>
      <c r="N1039" s="474">
        <f t="shared" si="849"/>
        <v>0</v>
      </c>
      <c r="O1039" s="474">
        <f t="shared" si="849"/>
        <v>0</v>
      </c>
      <c r="P1039" s="474">
        <f t="shared" si="849"/>
        <v>0</v>
      </c>
      <c r="Q1039" s="474">
        <f t="shared" si="849"/>
        <v>0</v>
      </c>
      <c r="R1039" s="474">
        <f t="shared" si="849"/>
        <v>0</v>
      </c>
      <c r="S1039" s="474">
        <f t="shared" si="849"/>
        <v>0</v>
      </c>
      <c r="T1039" s="474">
        <f t="shared" si="849"/>
        <v>0</v>
      </c>
      <c r="U1039" s="474">
        <f t="shared" si="849"/>
        <v>0</v>
      </c>
      <c r="V1039" s="474">
        <f t="shared" si="849"/>
        <v>0</v>
      </c>
      <c r="W1039" s="474">
        <f t="shared" si="849"/>
        <v>0</v>
      </c>
      <c r="X1039" s="474">
        <f t="shared" si="849"/>
        <v>0</v>
      </c>
      <c r="Y1039" s="474">
        <f t="shared" si="849"/>
        <v>0</v>
      </c>
      <c r="Z1039" s="474">
        <f t="shared" si="849"/>
        <v>0</v>
      </c>
      <c r="AA1039" s="474">
        <f t="shared" si="849"/>
        <v>0</v>
      </c>
      <c r="AB1039" s="474">
        <f t="shared" si="849"/>
        <v>0</v>
      </c>
      <c r="AC1039" s="474">
        <f t="shared" si="849"/>
        <v>0</v>
      </c>
      <c r="AD1039" s="474">
        <f t="shared" si="849"/>
        <v>0</v>
      </c>
      <c r="AE1039" s="474">
        <f t="shared" si="849"/>
        <v>0</v>
      </c>
      <c r="AF1039" s="474">
        <f t="shared" si="849"/>
        <v>0</v>
      </c>
      <c r="AG1039" s="474">
        <f t="shared" si="849"/>
        <v>0</v>
      </c>
      <c r="AH1039" s="474">
        <f t="shared" si="849"/>
        <v>0</v>
      </c>
      <c r="AI1039" s="474">
        <f t="shared" si="849"/>
        <v>0</v>
      </c>
      <c r="AJ1039" s="474">
        <f t="shared" si="849"/>
        <v>0</v>
      </c>
      <c r="AK1039" s="474">
        <f t="shared" si="849"/>
        <v>0</v>
      </c>
      <c r="AL1039" s="474">
        <f t="shared" si="849"/>
        <v>0</v>
      </c>
      <c r="AM1039" s="498">
        <f t="shared" si="849"/>
        <v>0</v>
      </c>
      <c r="AN1039" s="474">
        <f t="shared" si="849"/>
        <v>0</v>
      </c>
      <c r="AO1039" s="474">
        <f t="shared" si="849"/>
        <v>0</v>
      </c>
      <c r="AP1039" s="474">
        <f t="shared" si="849"/>
        <v>0</v>
      </c>
      <c r="AQ1039" s="474">
        <f t="shared" si="849"/>
        <v>0</v>
      </c>
    </row>
    <row r="1040" s="449" customFormat="1" ht="14" customHeight="1" spans="1:43">
      <c r="A1040" s="469"/>
      <c r="B1040" s="470"/>
      <c r="C1040" s="206" t="s">
        <v>811</v>
      </c>
      <c r="D1040" s="474"/>
      <c r="E1040" s="475">
        <f t="shared" si="842"/>
        <v>0</v>
      </c>
      <c r="F1040" s="470"/>
      <c r="G1040" s="470"/>
      <c r="H1040" s="470"/>
      <c r="I1040" s="470"/>
      <c r="J1040" s="470"/>
      <c r="K1040" s="470"/>
      <c r="L1040" s="470"/>
      <c r="M1040" s="470"/>
      <c r="N1040" s="470"/>
      <c r="O1040" s="470"/>
      <c r="P1040" s="470"/>
      <c r="Q1040" s="470"/>
      <c r="R1040" s="458">
        <f t="shared" si="843"/>
        <v>0</v>
      </c>
      <c r="S1040" s="476"/>
      <c r="T1040" s="476"/>
      <c r="U1040" s="458">
        <f t="shared" si="844"/>
        <v>0</v>
      </c>
      <c r="V1040" s="476"/>
      <c r="W1040" s="476"/>
      <c r="X1040" s="476"/>
      <c r="Y1040" s="476"/>
      <c r="Z1040" s="476"/>
      <c r="AA1040" s="476"/>
      <c r="AB1040" s="476"/>
      <c r="AC1040" s="476"/>
      <c r="AD1040" s="476"/>
      <c r="AE1040" s="476"/>
      <c r="AF1040" s="476"/>
      <c r="AG1040" s="476"/>
      <c r="AH1040" s="476"/>
      <c r="AI1040" s="476"/>
      <c r="AJ1040" s="458">
        <f t="shared" si="845"/>
        <v>0</v>
      </c>
      <c r="AK1040" s="476"/>
      <c r="AL1040" s="476"/>
      <c r="AM1040" s="499">
        <f t="shared" si="846"/>
        <v>0</v>
      </c>
      <c r="AN1040" s="470"/>
      <c r="AO1040" s="470"/>
      <c r="AP1040" s="470"/>
      <c r="AQ1040" s="72">
        <f t="shared" si="847"/>
        <v>0</v>
      </c>
    </row>
    <row r="1041" s="449" customFormat="1" ht="14" customHeight="1" spans="1:43">
      <c r="A1041" s="469"/>
      <c r="B1041" s="470"/>
      <c r="C1041" s="206" t="s">
        <v>812</v>
      </c>
      <c r="D1041" s="474"/>
      <c r="E1041" s="475">
        <f t="shared" si="842"/>
        <v>0</v>
      </c>
      <c r="F1041" s="470"/>
      <c r="G1041" s="470"/>
      <c r="H1041" s="470"/>
      <c r="I1041" s="470"/>
      <c r="J1041" s="470"/>
      <c r="K1041" s="470"/>
      <c r="L1041" s="470"/>
      <c r="M1041" s="470"/>
      <c r="N1041" s="470"/>
      <c r="O1041" s="470"/>
      <c r="P1041" s="470"/>
      <c r="Q1041" s="470"/>
      <c r="R1041" s="458">
        <f t="shared" si="843"/>
        <v>0</v>
      </c>
      <c r="S1041" s="476"/>
      <c r="T1041" s="476"/>
      <c r="U1041" s="458">
        <f t="shared" si="844"/>
        <v>0</v>
      </c>
      <c r="V1041" s="476"/>
      <c r="W1041" s="476"/>
      <c r="X1041" s="476"/>
      <c r="Y1041" s="476"/>
      <c r="Z1041" s="476"/>
      <c r="AA1041" s="476"/>
      <c r="AB1041" s="476"/>
      <c r="AC1041" s="476"/>
      <c r="AD1041" s="476"/>
      <c r="AE1041" s="476"/>
      <c r="AF1041" s="476"/>
      <c r="AG1041" s="476"/>
      <c r="AH1041" s="476"/>
      <c r="AI1041" s="476"/>
      <c r="AJ1041" s="458">
        <f t="shared" si="845"/>
        <v>0</v>
      </c>
      <c r="AK1041" s="476"/>
      <c r="AL1041" s="476"/>
      <c r="AM1041" s="499">
        <f t="shared" si="846"/>
        <v>0</v>
      </c>
      <c r="AN1041" s="470"/>
      <c r="AO1041" s="470"/>
      <c r="AP1041" s="470"/>
      <c r="AQ1041" s="72">
        <f t="shared" si="847"/>
        <v>0</v>
      </c>
    </row>
    <row r="1042" s="449" customFormat="1" ht="14" customHeight="1" spans="1:43">
      <c r="A1042" s="469"/>
      <c r="B1042" s="470"/>
      <c r="C1042" s="206" t="s">
        <v>813</v>
      </c>
      <c r="D1042" s="474"/>
      <c r="E1042" s="475">
        <f t="shared" si="842"/>
        <v>0</v>
      </c>
      <c r="F1042" s="470"/>
      <c r="G1042" s="470"/>
      <c r="H1042" s="470"/>
      <c r="I1042" s="470"/>
      <c r="J1042" s="470"/>
      <c r="K1042" s="470"/>
      <c r="L1042" s="470"/>
      <c r="M1042" s="470"/>
      <c r="N1042" s="470"/>
      <c r="O1042" s="470"/>
      <c r="P1042" s="470"/>
      <c r="Q1042" s="470"/>
      <c r="R1042" s="458">
        <f t="shared" si="843"/>
        <v>0</v>
      </c>
      <c r="S1042" s="476"/>
      <c r="T1042" s="476"/>
      <c r="U1042" s="458">
        <f t="shared" si="844"/>
        <v>0</v>
      </c>
      <c r="V1042" s="476"/>
      <c r="W1042" s="476"/>
      <c r="X1042" s="476"/>
      <c r="Y1042" s="476"/>
      <c r="Z1042" s="476"/>
      <c r="AA1042" s="476"/>
      <c r="AB1042" s="476"/>
      <c r="AC1042" s="476"/>
      <c r="AD1042" s="476"/>
      <c r="AE1042" s="476"/>
      <c r="AF1042" s="476"/>
      <c r="AG1042" s="476"/>
      <c r="AH1042" s="476"/>
      <c r="AI1042" s="476"/>
      <c r="AJ1042" s="458">
        <f t="shared" si="845"/>
        <v>0</v>
      </c>
      <c r="AK1042" s="476"/>
      <c r="AL1042" s="476"/>
      <c r="AM1042" s="499">
        <f t="shared" si="846"/>
        <v>0</v>
      </c>
      <c r="AN1042" s="470"/>
      <c r="AO1042" s="470"/>
      <c r="AP1042" s="470"/>
      <c r="AQ1042" s="72">
        <f t="shared" si="847"/>
        <v>0</v>
      </c>
    </row>
    <row r="1043" s="449" customFormat="1" ht="14" customHeight="1" spans="1:43">
      <c r="A1043" s="469"/>
      <c r="B1043" s="470"/>
      <c r="C1043" s="206" t="s">
        <v>1037</v>
      </c>
      <c r="D1043" s="474"/>
      <c r="E1043" s="475">
        <f t="shared" si="842"/>
        <v>0</v>
      </c>
      <c r="F1043" s="470"/>
      <c r="G1043" s="470"/>
      <c r="H1043" s="470"/>
      <c r="I1043" s="470"/>
      <c r="J1043" s="470"/>
      <c r="K1043" s="470"/>
      <c r="L1043" s="470"/>
      <c r="M1043" s="470"/>
      <c r="N1043" s="470"/>
      <c r="O1043" s="470"/>
      <c r="P1043" s="470"/>
      <c r="Q1043" s="470"/>
      <c r="R1043" s="458">
        <f t="shared" si="843"/>
        <v>0</v>
      </c>
      <c r="S1043" s="476"/>
      <c r="T1043" s="476"/>
      <c r="U1043" s="458">
        <f t="shared" si="844"/>
        <v>0</v>
      </c>
      <c r="V1043" s="476"/>
      <c r="W1043" s="476"/>
      <c r="X1043" s="476"/>
      <c r="Y1043" s="476"/>
      <c r="Z1043" s="476"/>
      <c r="AA1043" s="476"/>
      <c r="AB1043" s="476"/>
      <c r="AC1043" s="476"/>
      <c r="AD1043" s="476"/>
      <c r="AE1043" s="476"/>
      <c r="AF1043" s="476"/>
      <c r="AG1043" s="476"/>
      <c r="AH1043" s="476"/>
      <c r="AI1043" s="476"/>
      <c r="AJ1043" s="458">
        <f t="shared" si="845"/>
        <v>0</v>
      </c>
      <c r="AK1043" s="476"/>
      <c r="AL1043" s="476"/>
      <c r="AM1043" s="499">
        <f t="shared" si="846"/>
        <v>0</v>
      </c>
      <c r="AN1043" s="470"/>
      <c r="AO1043" s="470"/>
      <c r="AP1043" s="470"/>
      <c r="AQ1043" s="72">
        <f t="shared" si="847"/>
        <v>0</v>
      </c>
    </row>
    <row r="1044" s="449" customFormat="1" ht="14" customHeight="1" spans="1:43">
      <c r="A1044" s="469"/>
      <c r="B1044" s="470"/>
      <c r="C1044" s="206" t="s">
        <v>830</v>
      </c>
      <c r="D1044" s="474"/>
      <c r="E1044" s="475">
        <f t="shared" si="842"/>
        <v>0</v>
      </c>
      <c r="F1044" s="470"/>
      <c r="G1044" s="470"/>
      <c r="H1044" s="470"/>
      <c r="I1044" s="470"/>
      <c r="J1044" s="470"/>
      <c r="K1044" s="470"/>
      <c r="L1044" s="470"/>
      <c r="M1044" s="470"/>
      <c r="N1044" s="470"/>
      <c r="O1044" s="470"/>
      <c r="P1044" s="470"/>
      <c r="Q1044" s="470"/>
      <c r="R1044" s="458">
        <f t="shared" si="843"/>
        <v>0</v>
      </c>
      <c r="S1044" s="476"/>
      <c r="T1044" s="476"/>
      <c r="U1044" s="458">
        <f t="shared" si="844"/>
        <v>0</v>
      </c>
      <c r="V1044" s="476"/>
      <c r="W1044" s="476"/>
      <c r="X1044" s="476"/>
      <c r="Y1044" s="476"/>
      <c r="Z1044" s="476"/>
      <c r="AA1044" s="476"/>
      <c r="AB1044" s="476"/>
      <c r="AC1044" s="476"/>
      <c r="AD1044" s="476"/>
      <c r="AE1044" s="476"/>
      <c r="AF1044" s="476"/>
      <c r="AG1044" s="476"/>
      <c r="AH1044" s="476"/>
      <c r="AI1044" s="476"/>
      <c r="AJ1044" s="458">
        <f t="shared" si="845"/>
        <v>0</v>
      </c>
      <c r="AK1044" s="476"/>
      <c r="AL1044" s="476"/>
      <c r="AM1044" s="499">
        <f t="shared" si="846"/>
        <v>0</v>
      </c>
      <c r="AN1044" s="470"/>
      <c r="AO1044" s="470"/>
      <c r="AP1044" s="470"/>
      <c r="AQ1044" s="72">
        <f t="shared" si="847"/>
        <v>0</v>
      </c>
    </row>
    <row r="1045" s="449" customFormat="1" ht="14" customHeight="1" spans="1:43">
      <c r="A1045" s="469"/>
      <c r="B1045" s="470"/>
      <c r="C1045" s="206" t="s">
        <v>1038</v>
      </c>
      <c r="D1045" s="474"/>
      <c r="E1045" s="475">
        <f t="shared" si="842"/>
        <v>0</v>
      </c>
      <c r="F1045" s="470"/>
      <c r="G1045" s="470"/>
      <c r="H1045" s="470"/>
      <c r="I1045" s="470"/>
      <c r="J1045" s="470"/>
      <c r="K1045" s="470"/>
      <c r="L1045" s="470"/>
      <c r="M1045" s="470"/>
      <c r="N1045" s="470"/>
      <c r="O1045" s="470"/>
      <c r="P1045" s="470"/>
      <c r="Q1045" s="470"/>
      <c r="R1045" s="458">
        <f t="shared" si="843"/>
        <v>0</v>
      </c>
      <c r="S1045" s="476"/>
      <c r="T1045" s="476"/>
      <c r="U1045" s="458">
        <f t="shared" si="844"/>
        <v>0</v>
      </c>
      <c r="V1045" s="476"/>
      <c r="W1045" s="476"/>
      <c r="X1045" s="476"/>
      <c r="Y1045" s="476"/>
      <c r="Z1045" s="476"/>
      <c r="AA1045" s="476"/>
      <c r="AB1045" s="476"/>
      <c r="AC1045" s="476"/>
      <c r="AD1045" s="476"/>
      <c r="AE1045" s="476"/>
      <c r="AF1045" s="476"/>
      <c r="AG1045" s="476"/>
      <c r="AH1045" s="476"/>
      <c r="AI1045" s="476"/>
      <c r="AJ1045" s="458">
        <f t="shared" si="845"/>
        <v>0</v>
      </c>
      <c r="AK1045" s="476"/>
      <c r="AL1045" s="476"/>
      <c r="AM1045" s="499">
        <f t="shared" si="846"/>
        <v>0</v>
      </c>
      <c r="AN1045" s="470"/>
      <c r="AO1045" s="470"/>
      <c r="AP1045" s="470"/>
      <c r="AQ1045" s="72">
        <f t="shared" si="847"/>
        <v>0</v>
      </c>
    </row>
    <row r="1046" s="449" customFormat="1" ht="14" customHeight="1" spans="1:43">
      <c r="A1046" s="469"/>
      <c r="B1046" s="470"/>
      <c r="C1046" s="206" t="s">
        <v>1039</v>
      </c>
      <c r="D1046" s="474">
        <f t="shared" ref="D1046:AQ1046" si="850">SUM(D1047:D1051)</f>
        <v>0</v>
      </c>
      <c r="E1046" s="474">
        <f t="shared" si="850"/>
        <v>0</v>
      </c>
      <c r="F1046" s="474">
        <f t="shared" si="850"/>
        <v>0</v>
      </c>
      <c r="G1046" s="474">
        <f t="shared" si="850"/>
        <v>0</v>
      </c>
      <c r="H1046" s="474">
        <f t="shared" si="850"/>
        <v>0</v>
      </c>
      <c r="I1046" s="474">
        <f t="shared" si="850"/>
        <v>0</v>
      </c>
      <c r="J1046" s="474">
        <f t="shared" si="850"/>
        <v>0</v>
      </c>
      <c r="K1046" s="474">
        <f t="shared" si="850"/>
        <v>0</v>
      </c>
      <c r="L1046" s="474">
        <f t="shared" si="850"/>
        <v>0</v>
      </c>
      <c r="M1046" s="474">
        <f t="shared" si="850"/>
        <v>0</v>
      </c>
      <c r="N1046" s="474">
        <f t="shared" si="850"/>
        <v>0</v>
      </c>
      <c r="O1046" s="474">
        <f t="shared" si="850"/>
        <v>0</v>
      </c>
      <c r="P1046" s="474">
        <f t="shared" si="850"/>
        <v>0</v>
      </c>
      <c r="Q1046" s="474">
        <f t="shared" si="850"/>
        <v>0</v>
      </c>
      <c r="R1046" s="474">
        <f t="shared" si="850"/>
        <v>0</v>
      </c>
      <c r="S1046" s="474">
        <f t="shared" si="850"/>
        <v>0</v>
      </c>
      <c r="T1046" s="474">
        <f t="shared" si="850"/>
        <v>0</v>
      </c>
      <c r="U1046" s="474">
        <f t="shared" si="850"/>
        <v>0</v>
      </c>
      <c r="V1046" s="474">
        <f t="shared" si="850"/>
        <v>0</v>
      </c>
      <c r="W1046" s="474">
        <f t="shared" si="850"/>
        <v>0</v>
      </c>
      <c r="X1046" s="474">
        <f t="shared" si="850"/>
        <v>0</v>
      </c>
      <c r="Y1046" s="474">
        <f t="shared" si="850"/>
        <v>0</v>
      </c>
      <c r="Z1046" s="474">
        <f t="shared" si="850"/>
        <v>0</v>
      </c>
      <c r="AA1046" s="474">
        <f t="shared" si="850"/>
        <v>0</v>
      </c>
      <c r="AB1046" s="474">
        <f t="shared" si="850"/>
        <v>0</v>
      </c>
      <c r="AC1046" s="474">
        <f t="shared" si="850"/>
        <v>0</v>
      </c>
      <c r="AD1046" s="474">
        <f t="shared" si="850"/>
        <v>0</v>
      </c>
      <c r="AE1046" s="474">
        <f t="shared" si="850"/>
        <v>0</v>
      </c>
      <c r="AF1046" s="474">
        <f t="shared" si="850"/>
        <v>0</v>
      </c>
      <c r="AG1046" s="474">
        <f t="shared" si="850"/>
        <v>0</v>
      </c>
      <c r="AH1046" s="474">
        <f t="shared" si="850"/>
        <v>0</v>
      </c>
      <c r="AI1046" s="474">
        <f t="shared" si="850"/>
        <v>0</v>
      </c>
      <c r="AJ1046" s="474">
        <f t="shared" si="850"/>
        <v>0</v>
      </c>
      <c r="AK1046" s="474">
        <f t="shared" si="850"/>
        <v>0</v>
      </c>
      <c r="AL1046" s="474">
        <f t="shared" si="850"/>
        <v>0</v>
      </c>
      <c r="AM1046" s="498">
        <f t="shared" si="850"/>
        <v>0</v>
      </c>
      <c r="AN1046" s="474">
        <f t="shared" si="850"/>
        <v>0</v>
      </c>
      <c r="AO1046" s="474">
        <f t="shared" si="850"/>
        <v>0</v>
      </c>
      <c r="AP1046" s="474">
        <f t="shared" si="850"/>
        <v>0</v>
      </c>
      <c r="AQ1046" s="474">
        <f t="shared" si="850"/>
        <v>0</v>
      </c>
    </row>
    <row r="1047" s="449" customFormat="1" ht="14" customHeight="1" spans="1:43">
      <c r="A1047" s="469"/>
      <c r="B1047" s="470"/>
      <c r="C1047" s="206" t="s">
        <v>1040</v>
      </c>
      <c r="D1047" s="474"/>
      <c r="E1047" s="475">
        <f t="shared" ref="E1047:E1052" si="851">R1047+U1047+V1047+AJ1047+AL1047</f>
        <v>0</v>
      </c>
      <c r="F1047" s="470"/>
      <c r="G1047" s="470"/>
      <c r="H1047" s="470"/>
      <c r="I1047" s="470"/>
      <c r="J1047" s="470"/>
      <c r="K1047" s="470"/>
      <c r="L1047" s="470"/>
      <c r="M1047" s="470"/>
      <c r="N1047" s="470"/>
      <c r="O1047" s="470"/>
      <c r="P1047" s="470"/>
      <c r="Q1047" s="470"/>
      <c r="R1047" s="458">
        <f t="shared" ref="R1047:R1052" si="852">SUM(F1047:Q1047)</f>
        <v>0</v>
      </c>
      <c r="S1047" s="476"/>
      <c r="T1047" s="476"/>
      <c r="U1047" s="458">
        <f t="shared" ref="U1047:U1052" si="853">SUM(S1047:T1047)</f>
        <v>0</v>
      </c>
      <c r="V1047" s="476"/>
      <c r="W1047" s="476"/>
      <c r="X1047" s="476"/>
      <c r="Y1047" s="476"/>
      <c r="Z1047" s="476"/>
      <c r="AA1047" s="476"/>
      <c r="AB1047" s="476"/>
      <c r="AC1047" s="476"/>
      <c r="AD1047" s="476"/>
      <c r="AE1047" s="476"/>
      <c r="AF1047" s="476"/>
      <c r="AG1047" s="476"/>
      <c r="AH1047" s="476"/>
      <c r="AI1047" s="476"/>
      <c r="AJ1047" s="458">
        <f t="shared" ref="AJ1047:AJ1052" si="854">SUM(W1047:AI1047)</f>
        <v>0</v>
      </c>
      <c r="AK1047" s="476"/>
      <c r="AL1047" s="476"/>
      <c r="AM1047" s="499">
        <f t="shared" ref="AM1047:AM1052" si="855">R1047+U1047+V1047+AJ1047+AL1047</f>
        <v>0</v>
      </c>
      <c r="AN1047" s="470"/>
      <c r="AO1047" s="470"/>
      <c r="AP1047" s="470"/>
      <c r="AQ1047" s="72">
        <f t="shared" ref="AQ1047:AQ1052" si="856">AM1047+AN1047+AO1047+AP1047</f>
        <v>0</v>
      </c>
    </row>
    <row r="1048" s="449" customFormat="1" ht="14" customHeight="1" spans="1:43">
      <c r="A1048" s="469"/>
      <c r="B1048" s="470"/>
      <c r="C1048" s="450" t="s">
        <v>1041</v>
      </c>
      <c r="D1048" s="474"/>
      <c r="E1048" s="475">
        <f t="shared" si="851"/>
        <v>0</v>
      </c>
      <c r="F1048" s="470"/>
      <c r="G1048" s="470"/>
      <c r="H1048" s="470"/>
      <c r="I1048" s="470"/>
      <c r="J1048" s="470"/>
      <c r="K1048" s="470"/>
      <c r="L1048" s="470"/>
      <c r="M1048" s="470"/>
      <c r="N1048" s="470"/>
      <c r="O1048" s="470"/>
      <c r="P1048" s="470"/>
      <c r="Q1048" s="470"/>
      <c r="R1048" s="458">
        <f t="shared" si="852"/>
        <v>0</v>
      </c>
      <c r="S1048" s="476"/>
      <c r="T1048" s="476"/>
      <c r="U1048" s="458">
        <f t="shared" si="853"/>
        <v>0</v>
      </c>
      <c r="V1048" s="476"/>
      <c r="W1048" s="476"/>
      <c r="X1048" s="476"/>
      <c r="Y1048" s="476"/>
      <c r="Z1048" s="476"/>
      <c r="AA1048" s="476"/>
      <c r="AB1048" s="476"/>
      <c r="AC1048" s="476"/>
      <c r="AD1048" s="476"/>
      <c r="AE1048" s="476"/>
      <c r="AF1048" s="476"/>
      <c r="AG1048" s="476"/>
      <c r="AH1048" s="476"/>
      <c r="AI1048" s="476"/>
      <c r="AJ1048" s="458">
        <f t="shared" si="854"/>
        <v>0</v>
      </c>
      <c r="AK1048" s="476"/>
      <c r="AL1048" s="476"/>
      <c r="AM1048" s="499">
        <f t="shared" si="855"/>
        <v>0</v>
      </c>
      <c r="AN1048" s="470"/>
      <c r="AO1048" s="470"/>
      <c r="AP1048" s="470"/>
      <c r="AQ1048" s="72">
        <f t="shared" si="856"/>
        <v>0</v>
      </c>
    </row>
    <row r="1049" s="449" customFormat="1" ht="14" customHeight="1" spans="1:43">
      <c r="A1049" s="469"/>
      <c r="B1049" s="470"/>
      <c r="C1049" s="206" t="s">
        <v>1042</v>
      </c>
      <c r="D1049" s="474"/>
      <c r="E1049" s="475">
        <f t="shared" si="851"/>
        <v>0</v>
      </c>
      <c r="F1049" s="470"/>
      <c r="G1049" s="470"/>
      <c r="H1049" s="470"/>
      <c r="I1049" s="470"/>
      <c r="J1049" s="470"/>
      <c r="K1049" s="470"/>
      <c r="L1049" s="470"/>
      <c r="M1049" s="470"/>
      <c r="N1049" s="470"/>
      <c r="O1049" s="470"/>
      <c r="P1049" s="470"/>
      <c r="Q1049" s="470"/>
      <c r="R1049" s="458">
        <f t="shared" si="852"/>
        <v>0</v>
      </c>
      <c r="S1049" s="476"/>
      <c r="T1049" s="476"/>
      <c r="U1049" s="458">
        <f t="shared" si="853"/>
        <v>0</v>
      </c>
      <c r="V1049" s="476"/>
      <c r="W1049" s="476"/>
      <c r="X1049" s="476"/>
      <c r="Y1049" s="476"/>
      <c r="Z1049" s="476"/>
      <c r="AA1049" s="476"/>
      <c r="AB1049" s="476"/>
      <c r="AC1049" s="476"/>
      <c r="AD1049" s="476"/>
      <c r="AE1049" s="476"/>
      <c r="AF1049" s="476"/>
      <c r="AG1049" s="476"/>
      <c r="AH1049" s="476"/>
      <c r="AI1049" s="476"/>
      <c r="AJ1049" s="458">
        <f t="shared" si="854"/>
        <v>0</v>
      </c>
      <c r="AK1049" s="476"/>
      <c r="AL1049" s="476"/>
      <c r="AM1049" s="499">
        <f t="shared" si="855"/>
        <v>0</v>
      </c>
      <c r="AN1049" s="470"/>
      <c r="AO1049" s="470"/>
      <c r="AP1049" s="470"/>
      <c r="AQ1049" s="72">
        <f t="shared" si="856"/>
        <v>0</v>
      </c>
    </row>
    <row r="1050" s="449" customFormat="1" ht="14" customHeight="1" spans="1:43">
      <c r="A1050" s="469"/>
      <c r="B1050" s="470"/>
      <c r="C1050" s="206" t="s">
        <v>1043</v>
      </c>
      <c r="D1050" s="474"/>
      <c r="E1050" s="475">
        <f t="shared" si="851"/>
        <v>0</v>
      </c>
      <c r="F1050" s="470"/>
      <c r="G1050" s="470"/>
      <c r="H1050" s="470"/>
      <c r="I1050" s="470"/>
      <c r="J1050" s="470"/>
      <c r="K1050" s="470"/>
      <c r="L1050" s="470"/>
      <c r="M1050" s="470"/>
      <c r="N1050" s="470"/>
      <c r="O1050" s="470"/>
      <c r="P1050" s="470"/>
      <c r="Q1050" s="470"/>
      <c r="R1050" s="458">
        <f t="shared" si="852"/>
        <v>0</v>
      </c>
      <c r="S1050" s="476"/>
      <c r="T1050" s="476"/>
      <c r="U1050" s="458">
        <f t="shared" si="853"/>
        <v>0</v>
      </c>
      <c r="V1050" s="476"/>
      <c r="W1050" s="476"/>
      <c r="X1050" s="476"/>
      <c r="Y1050" s="476"/>
      <c r="Z1050" s="476"/>
      <c r="AA1050" s="476"/>
      <c r="AB1050" s="476"/>
      <c r="AC1050" s="476"/>
      <c r="AD1050" s="476"/>
      <c r="AE1050" s="476"/>
      <c r="AF1050" s="476"/>
      <c r="AG1050" s="476"/>
      <c r="AH1050" s="476"/>
      <c r="AI1050" s="476"/>
      <c r="AJ1050" s="458">
        <f t="shared" si="854"/>
        <v>0</v>
      </c>
      <c r="AK1050" s="476"/>
      <c r="AL1050" s="476"/>
      <c r="AM1050" s="499">
        <f t="shared" si="855"/>
        <v>0</v>
      </c>
      <c r="AN1050" s="470"/>
      <c r="AO1050" s="470"/>
      <c r="AP1050" s="470"/>
      <c r="AQ1050" s="72">
        <f t="shared" si="856"/>
        <v>0</v>
      </c>
    </row>
    <row r="1051" s="449" customFormat="1" ht="14" customHeight="1" spans="1:43">
      <c r="A1051" s="469"/>
      <c r="B1051" s="470"/>
      <c r="C1051" s="206" t="s">
        <v>1044</v>
      </c>
      <c r="D1051" s="474"/>
      <c r="E1051" s="475">
        <f t="shared" si="851"/>
        <v>0</v>
      </c>
      <c r="F1051" s="470"/>
      <c r="G1051" s="470"/>
      <c r="H1051" s="470"/>
      <c r="I1051" s="470"/>
      <c r="J1051" s="470"/>
      <c r="K1051" s="470"/>
      <c r="L1051" s="470"/>
      <c r="M1051" s="470"/>
      <c r="N1051" s="470"/>
      <c r="O1051" s="470"/>
      <c r="P1051" s="470"/>
      <c r="Q1051" s="470"/>
      <c r="R1051" s="458">
        <f t="shared" si="852"/>
        <v>0</v>
      </c>
      <c r="S1051" s="476"/>
      <c r="T1051" s="476"/>
      <c r="U1051" s="458">
        <f t="shared" si="853"/>
        <v>0</v>
      </c>
      <c r="V1051" s="476"/>
      <c r="W1051" s="476"/>
      <c r="X1051" s="476"/>
      <c r="Y1051" s="476"/>
      <c r="Z1051" s="476"/>
      <c r="AA1051" s="476"/>
      <c r="AB1051" s="476"/>
      <c r="AC1051" s="476"/>
      <c r="AD1051" s="476"/>
      <c r="AE1051" s="476"/>
      <c r="AF1051" s="476"/>
      <c r="AG1051" s="476"/>
      <c r="AH1051" s="476"/>
      <c r="AI1051" s="476"/>
      <c r="AJ1051" s="458">
        <f t="shared" si="854"/>
        <v>0</v>
      </c>
      <c r="AK1051" s="476"/>
      <c r="AL1051" s="476"/>
      <c r="AM1051" s="499">
        <f t="shared" si="855"/>
        <v>0</v>
      </c>
      <c r="AN1051" s="470"/>
      <c r="AO1051" s="470"/>
      <c r="AP1051" s="470"/>
      <c r="AQ1051" s="72">
        <f t="shared" si="856"/>
        <v>0</v>
      </c>
    </row>
    <row r="1052" s="449" customFormat="1" ht="14" customHeight="1" spans="1:43">
      <c r="A1052" s="469"/>
      <c r="B1052" s="470"/>
      <c r="C1052" s="206" t="s">
        <v>1045</v>
      </c>
      <c r="D1052" s="474"/>
      <c r="E1052" s="475">
        <f t="shared" si="851"/>
        <v>0</v>
      </c>
      <c r="F1052" s="470"/>
      <c r="G1052" s="470"/>
      <c r="H1052" s="470"/>
      <c r="I1052" s="470"/>
      <c r="J1052" s="470"/>
      <c r="K1052" s="470"/>
      <c r="L1052" s="470"/>
      <c r="M1052" s="470"/>
      <c r="N1052" s="470"/>
      <c r="O1052" s="470"/>
      <c r="P1052" s="470"/>
      <c r="Q1052" s="470"/>
      <c r="R1052" s="458">
        <f t="shared" si="852"/>
        <v>0</v>
      </c>
      <c r="S1052" s="476"/>
      <c r="T1052" s="476"/>
      <c r="U1052" s="458">
        <f t="shared" si="853"/>
        <v>0</v>
      </c>
      <c r="V1052" s="476"/>
      <c r="W1052" s="476"/>
      <c r="X1052" s="476"/>
      <c r="Y1052" s="476"/>
      <c r="Z1052" s="476"/>
      <c r="AA1052" s="476"/>
      <c r="AB1052" s="476"/>
      <c r="AC1052" s="476"/>
      <c r="AD1052" s="476"/>
      <c r="AE1052" s="476"/>
      <c r="AF1052" s="476"/>
      <c r="AG1052" s="476"/>
      <c r="AH1052" s="476"/>
      <c r="AI1052" s="476"/>
      <c r="AJ1052" s="458">
        <f t="shared" si="854"/>
        <v>0</v>
      </c>
      <c r="AK1052" s="476"/>
      <c r="AL1052" s="476"/>
      <c r="AM1052" s="499">
        <f t="shared" si="855"/>
        <v>0</v>
      </c>
      <c r="AN1052" s="470"/>
      <c r="AO1052" s="470"/>
      <c r="AP1052" s="470"/>
      <c r="AQ1052" s="72">
        <f t="shared" si="856"/>
        <v>0</v>
      </c>
    </row>
    <row r="1053" s="449" customFormat="1" ht="14" customHeight="1" spans="1:43">
      <c r="A1053" s="469"/>
      <c r="B1053" s="470"/>
      <c r="C1053" s="206" t="s">
        <v>1046</v>
      </c>
      <c r="D1053" s="474">
        <f t="shared" ref="D1053:AQ1053" si="857">SUM(D1054:D1062)</f>
        <v>0</v>
      </c>
      <c r="E1053" s="474">
        <f t="shared" si="857"/>
        <v>0</v>
      </c>
      <c r="F1053" s="474">
        <f t="shared" si="857"/>
        <v>0</v>
      </c>
      <c r="G1053" s="474">
        <f t="shared" si="857"/>
        <v>0</v>
      </c>
      <c r="H1053" s="474">
        <f t="shared" si="857"/>
        <v>0</v>
      </c>
      <c r="I1053" s="474">
        <f t="shared" si="857"/>
        <v>0</v>
      </c>
      <c r="J1053" s="474">
        <f t="shared" si="857"/>
        <v>0</v>
      </c>
      <c r="K1053" s="474">
        <f t="shared" si="857"/>
        <v>0</v>
      </c>
      <c r="L1053" s="474">
        <f t="shared" si="857"/>
        <v>0</v>
      </c>
      <c r="M1053" s="474">
        <f t="shared" si="857"/>
        <v>0</v>
      </c>
      <c r="N1053" s="474">
        <f t="shared" si="857"/>
        <v>0</v>
      </c>
      <c r="O1053" s="474">
        <f t="shared" si="857"/>
        <v>0</v>
      </c>
      <c r="P1053" s="474">
        <f t="shared" si="857"/>
        <v>0</v>
      </c>
      <c r="Q1053" s="474">
        <f t="shared" si="857"/>
        <v>0</v>
      </c>
      <c r="R1053" s="474">
        <f t="shared" si="857"/>
        <v>0</v>
      </c>
      <c r="S1053" s="474">
        <f t="shared" si="857"/>
        <v>0</v>
      </c>
      <c r="T1053" s="474">
        <f t="shared" si="857"/>
        <v>0</v>
      </c>
      <c r="U1053" s="474">
        <f t="shared" si="857"/>
        <v>0</v>
      </c>
      <c r="V1053" s="474">
        <f t="shared" si="857"/>
        <v>0</v>
      </c>
      <c r="W1053" s="474">
        <f t="shared" si="857"/>
        <v>0</v>
      </c>
      <c r="X1053" s="474">
        <f t="shared" si="857"/>
        <v>0</v>
      </c>
      <c r="Y1053" s="474">
        <f t="shared" si="857"/>
        <v>0</v>
      </c>
      <c r="Z1053" s="474">
        <f t="shared" si="857"/>
        <v>0</v>
      </c>
      <c r="AA1053" s="474">
        <f t="shared" si="857"/>
        <v>0</v>
      </c>
      <c r="AB1053" s="474">
        <f t="shared" si="857"/>
        <v>0</v>
      </c>
      <c r="AC1053" s="474">
        <f t="shared" si="857"/>
        <v>0</v>
      </c>
      <c r="AD1053" s="474">
        <f t="shared" si="857"/>
        <v>0</v>
      </c>
      <c r="AE1053" s="474">
        <f t="shared" si="857"/>
        <v>0</v>
      </c>
      <c r="AF1053" s="474">
        <f t="shared" si="857"/>
        <v>0</v>
      </c>
      <c r="AG1053" s="474">
        <f t="shared" si="857"/>
        <v>0</v>
      </c>
      <c r="AH1053" s="474">
        <f t="shared" si="857"/>
        <v>0</v>
      </c>
      <c r="AI1053" s="474">
        <f t="shared" si="857"/>
        <v>0</v>
      </c>
      <c r="AJ1053" s="474">
        <f t="shared" si="857"/>
        <v>0</v>
      </c>
      <c r="AK1053" s="474">
        <f t="shared" si="857"/>
        <v>0</v>
      </c>
      <c r="AL1053" s="474">
        <f t="shared" si="857"/>
        <v>0</v>
      </c>
      <c r="AM1053" s="498">
        <f t="shared" si="857"/>
        <v>0</v>
      </c>
      <c r="AN1053" s="474">
        <f t="shared" si="857"/>
        <v>0</v>
      </c>
      <c r="AO1053" s="474">
        <f t="shared" si="857"/>
        <v>0</v>
      </c>
      <c r="AP1053" s="474">
        <f t="shared" si="857"/>
        <v>0</v>
      </c>
      <c r="AQ1053" s="474">
        <f t="shared" si="857"/>
        <v>0</v>
      </c>
    </row>
    <row r="1054" s="449" customFormat="1" ht="14" customHeight="1" spans="1:43">
      <c r="A1054" s="469"/>
      <c r="B1054" s="470"/>
      <c r="C1054" s="206" t="s">
        <v>1047</v>
      </c>
      <c r="D1054" s="474"/>
      <c r="E1054" s="475">
        <f t="shared" ref="E1054:E1062" si="858">R1054+U1054+V1054+AJ1054+AL1054</f>
        <v>0</v>
      </c>
      <c r="F1054" s="470"/>
      <c r="G1054" s="470"/>
      <c r="H1054" s="470"/>
      <c r="I1054" s="470"/>
      <c r="J1054" s="470"/>
      <c r="K1054" s="470"/>
      <c r="L1054" s="470"/>
      <c r="M1054" s="470"/>
      <c r="N1054" s="470"/>
      <c r="O1054" s="470"/>
      <c r="P1054" s="470"/>
      <c r="Q1054" s="470"/>
      <c r="R1054" s="458">
        <f t="shared" ref="R1054:R1062" si="859">SUM(F1054:Q1054)</f>
        <v>0</v>
      </c>
      <c r="S1054" s="476"/>
      <c r="T1054" s="476"/>
      <c r="U1054" s="458">
        <f t="shared" ref="U1054:U1062" si="860">SUM(S1054:T1054)</f>
        <v>0</v>
      </c>
      <c r="V1054" s="476"/>
      <c r="W1054" s="476"/>
      <c r="X1054" s="476"/>
      <c r="Y1054" s="476"/>
      <c r="Z1054" s="476"/>
      <c r="AA1054" s="476"/>
      <c r="AB1054" s="476"/>
      <c r="AC1054" s="476"/>
      <c r="AD1054" s="476"/>
      <c r="AE1054" s="476"/>
      <c r="AF1054" s="476"/>
      <c r="AG1054" s="476"/>
      <c r="AH1054" s="476"/>
      <c r="AI1054" s="476"/>
      <c r="AJ1054" s="458">
        <f t="shared" ref="AJ1054:AJ1062" si="861">SUM(W1054:AI1054)</f>
        <v>0</v>
      </c>
      <c r="AK1054" s="476"/>
      <c r="AL1054" s="476"/>
      <c r="AM1054" s="499">
        <f t="shared" ref="AM1054:AM1062" si="862">R1054+U1054+V1054+AJ1054+AL1054</f>
        <v>0</v>
      </c>
      <c r="AN1054" s="470"/>
      <c r="AO1054" s="470"/>
      <c r="AP1054" s="470"/>
      <c r="AQ1054" s="72">
        <f t="shared" ref="AQ1054:AQ1062" si="863">AM1054+AN1054+AO1054+AP1054</f>
        <v>0</v>
      </c>
    </row>
    <row r="1055" s="449" customFormat="1" ht="14" customHeight="1" spans="1:43">
      <c r="A1055" s="469"/>
      <c r="B1055" s="470"/>
      <c r="C1055" s="206" t="s">
        <v>1048</v>
      </c>
      <c r="D1055" s="474"/>
      <c r="E1055" s="475">
        <f t="shared" si="858"/>
        <v>0</v>
      </c>
      <c r="F1055" s="470"/>
      <c r="G1055" s="470"/>
      <c r="H1055" s="470"/>
      <c r="I1055" s="470"/>
      <c r="J1055" s="470"/>
      <c r="K1055" s="470"/>
      <c r="L1055" s="470"/>
      <c r="M1055" s="470"/>
      <c r="N1055" s="470"/>
      <c r="O1055" s="470"/>
      <c r="P1055" s="470"/>
      <c r="Q1055" s="470"/>
      <c r="R1055" s="458">
        <f t="shared" si="859"/>
        <v>0</v>
      </c>
      <c r="S1055" s="476"/>
      <c r="T1055" s="476"/>
      <c r="U1055" s="458">
        <f t="shared" si="860"/>
        <v>0</v>
      </c>
      <c r="V1055" s="476"/>
      <c r="W1055" s="476"/>
      <c r="X1055" s="476"/>
      <c r="Y1055" s="476"/>
      <c r="Z1055" s="476"/>
      <c r="AA1055" s="476"/>
      <c r="AB1055" s="476"/>
      <c r="AC1055" s="476"/>
      <c r="AD1055" s="476"/>
      <c r="AE1055" s="476"/>
      <c r="AF1055" s="476"/>
      <c r="AG1055" s="476"/>
      <c r="AH1055" s="476"/>
      <c r="AI1055" s="476"/>
      <c r="AJ1055" s="458">
        <f t="shared" si="861"/>
        <v>0</v>
      </c>
      <c r="AK1055" s="476"/>
      <c r="AL1055" s="476"/>
      <c r="AM1055" s="499">
        <f t="shared" si="862"/>
        <v>0</v>
      </c>
      <c r="AN1055" s="470"/>
      <c r="AO1055" s="470"/>
      <c r="AP1055" s="470"/>
      <c r="AQ1055" s="72">
        <f t="shared" si="863"/>
        <v>0</v>
      </c>
    </row>
    <row r="1056" s="449" customFormat="1" ht="14" customHeight="1" spans="1:43">
      <c r="A1056" s="469"/>
      <c r="B1056" s="470"/>
      <c r="C1056" s="206" t="s">
        <v>1049</v>
      </c>
      <c r="D1056" s="474"/>
      <c r="E1056" s="475">
        <f t="shared" si="858"/>
        <v>0</v>
      </c>
      <c r="F1056" s="470"/>
      <c r="G1056" s="470"/>
      <c r="H1056" s="470"/>
      <c r="I1056" s="470"/>
      <c r="J1056" s="470"/>
      <c r="K1056" s="470"/>
      <c r="L1056" s="470"/>
      <c r="M1056" s="470"/>
      <c r="N1056" s="470"/>
      <c r="O1056" s="470"/>
      <c r="P1056" s="470"/>
      <c r="Q1056" s="470"/>
      <c r="R1056" s="458">
        <f t="shared" si="859"/>
        <v>0</v>
      </c>
      <c r="S1056" s="476"/>
      <c r="T1056" s="476"/>
      <c r="U1056" s="458">
        <f t="shared" si="860"/>
        <v>0</v>
      </c>
      <c r="V1056" s="476"/>
      <c r="W1056" s="476"/>
      <c r="X1056" s="476"/>
      <c r="Y1056" s="476"/>
      <c r="Z1056" s="476"/>
      <c r="AA1056" s="476"/>
      <c r="AB1056" s="476"/>
      <c r="AC1056" s="476"/>
      <c r="AD1056" s="476"/>
      <c r="AE1056" s="476"/>
      <c r="AF1056" s="476"/>
      <c r="AG1056" s="476"/>
      <c r="AH1056" s="476"/>
      <c r="AI1056" s="476"/>
      <c r="AJ1056" s="458">
        <f t="shared" si="861"/>
        <v>0</v>
      </c>
      <c r="AK1056" s="476"/>
      <c r="AL1056" s="476"/>
      <c r="AM1056" s="499">
        <f t="shared" si="862"/>
        <v>0</v>
      </c>
      <c r="AN1056" s="470"/>
      <c r="AO1056" s="470"/>
      <c r="AP1056" s="470"/>
      <c r="AQ1056" s="72">
        <f t="shared" si="863"/>
        <v>0</v>
      </c>
    </row>
    <row r="1057" s="449" customFormat="1" ht="14" customHeight="1" spans="1:43">
      <c r="A1057" s="469"/>
      <c r="B1057" s="470"/>
      <c r="C1057" s="206" t="s">
        <v>1050</v>
      </c>
      <c r="D1057" s="474"/>
      <c r="E1057" s="475">
        <f t="shared" si="858"/>
        <v>0</v>
      </c>
      <c r="F1057" s="470"/>
      <c r="G1057" s="470"/>
      <c r="H1057" s="470"/>
      <c r="I1057" s="470"/>
      <c r="J1057" s="470"/>
      <c r="K1057" s="470"/>
      <c r="L1057" s="470"/>
      <c r="M1057" s="470"/>
      <c r="N1057" s="470"/>
      <c r="O1057" s="470"/>
      <c r="P1057" s="470"/>
      <c r="Q1057" s="470"/>
      <c r="R1057" s="458">
        <f t="shared" si="859"/>
        <v>0</v>
      </c>
      <c r="S1057" s="476"/>
      <c r="T1057" s="476"/>
      <c r="U1057" s="458">
        <f t="shared" si="860"/>
        <v>0</v>
      </c>
      <c r="V1057" s="476"/>
      <c r="W1057" s="476"/>
      <c r="X1057" s="476"/>
      <c r="Y1057" s="476"/>
      <c r="Z1057" s="476"/>
      <c r="AA1057" s="476"/>
      <c r="AB1057" s="476"/>
      <c r="AC1057" s="476"/>
      <c r="AD1057" s="476"/>
      <c r="AE1057" s="476"/>
      <c r="AF1057" s="476"/>
      <c r="AG1057" s="476"/>
      <c r="AH1057" s="476"/>
      <c r="AI1057" s="476"/>
      <c r="AJ1057" s="458">
        <f t="shared" si="861"/>
        <v>0</v>
      </c>
      <c r="AK1057" s="476"/>
      <c r="AL1057" s="476"/>
      <c r="AM1057" s="499">
        <f t="shared" si="862"/>
        <v>0</v>
      </c>
      <c r="AN1057" s="470"/>
      <c r="AO1057" s="470"/>
      <c r="AP1057" s="470"/>
      <c r="AQ1057" s="72">
        <f t="shared" si="863"/>
        <v>0</v>
      </c>
    </row>
    <row r="1058" s="449" customFormat="1" ht="14" customHeight="1" spans="1:43">
      <c r="A1058" s="469"/>
      <c r="B1058" s="470"/>
      <c r="C1058" s="206" t="s">
        <v>1051</v>
      </c>
      <c r="D1058" s="474"/>
      <c r="E1058" s="475">
        <f t="shared" si="858"/>
        <v>0</v>
      </c>
      <c r="F1058" s="470"/>
      <c r="G1058" s="470"/>
      <c r="H1058" s="470"/>
      <c r="I1058" s="470"/>
      <c r="J1058" s="470"/>
      <c r="K1058" s="470"/>
      <c r="L1058" s="470"/>
      <c r="M1058" s="470"/>
      <c r="N1058" s="470"/>
      <c r="O1058" s="470"/>
      <c r="P1058" s="470"/>
      <c r="Q1058" s="470"/>
      <c r="R1058" s="458">
        <f t="shared" si="859"/>
        <v>0</v>
      </c>
      <c r="S1058" s="476"/>
      <c r="T1058" s="476"/>
      <c r="U1058" s="458">
        <f t="shared" si="860"/>
        <v>0</v>
      </c>
      <c r="V1058" s="476"/>
      <c r="W1058" s="476"/>
      <c r="X1058" s="476"/>
      <c r="Y1058" s="476"/>
      <c r="Z1058" s="476"/>
      <c r="AA1058" s="476"/>
      <c r="AB1058" s="476"/>
      <c r="AC1058" s="476"/>
      <c r="AD1058" s="476"/>
      <c r="AE1058" s="476"/>
      <c r="AF1058" s="476"/>
      <c r="AG1058" s="476"/>
      <c r="AH1058" s="476"/>
      <c r="AI1058" s="476"/>
      <c r="AJ1058" s="458">
        <f t="shared" si="861"/>
        <v>0</v>
      </c>
      <c r="AK1058" s="476"/>
      <c r="AL1058" s="476"/>
      <c r="AM1058" s="499">
        <f t="shared" si="862"/>
        <v>0</v>
      </c>
      <c r="AN1058" s="470"/>
      <c r="AO1058" s="470"/>
      <c r="AP1058" s="470"/>
      <c r="AQ1058" s="72">
        <f t="shared" si="863"/>
        <v>0</v>
      </c>
    </row>
    <row r="1059" s="449" customFormat="1" ht="14" customHeight="1" spans="1:43">
      <c r="A1059" s="469"/>
      <c r="B1059" s="470"/>
      <c r="C1059" s="206" t="s">
        <v>829</v>
      </c>
      <c r="D1059" s="474"/>
      <c r="E1059" s="475">
        <f t="shared" si="858"/>
        <v>0</v>
      </c>
      <c r="F1059" s="470"/>
      <c r="G1059" s="470"/>
      <c r="H1059" s="470"/>
      <c r="I1059" s="470"/>
      <c r="J1059" s="470"/>
      <c r="K1059" s="470"/>
      <c r="L1059" s="470"/>
      <c r="M1059" s="470"/>
      <c r="N1059" s="470"/>
      <c r="O1059" s="470"/>
      <c r="P1059" s="470"/>
      <c r="Q1059" s="470"/>
      <c r="R1059" s="458">
        <f t="shared" si="859"/>
        <v>0</v>
      </c>
      <c r="S1059" s="476"/>
      <c r="T1059" s="476"/>
      <c r="U1059" s="458">
        <f t="shared" si="860"/>
        <v>0</v>
      </c>
      <c r="V1059" s="476"/>
      <c r="W1059" s="476"/>
      <c r="X1059" s="476"/>
      <c r="Y1059" s="476"/>
      <c r="Z1059" s="476"/>
      <c r="AA1059" s="476"/>
      <c r="AB1059" s="476"/>
      <c r="AC1059" s="476"/>
      <c r="AD1059" s="476"/>
      <c r="AE1059" s="476"/>
      <c r="AF1059" s="476"/>
      <c r="AG1059" s="476"/>
      <c r="AH1059" s="476"/>
      <c r="AI1059" s="476"/>
      <c r="AJ1059" s="458">
        <f t="shared" si="861"/>
        <v>0</v>
      </c>
      <c r="AK1059" s="476"/>
      <c r="AL1059" s="476"/>
      <c r="AM1059" s="499">
        <f t="shared" si="862"/>
        <v>0</v>
      </c>
      <c r="AN1059" s="470"/>
      <c r="AO1059" s="470"/>
      <c r="AP1059" s="470"/>
      <c r="AQ1059" s="72">
        <f t="shared" si="863"/>
        <v>0</v>
      </c>
    </row>
    <row r="1060" s="449" customFormat="1" ht="14" customHeight="1" spans="1:43">
      <c r="A1060" s="469"/>
      <c r="B1060" s="470"/>
      <c r="C1060" s="206" t="s">
        <v>1052</v>
      </c>
      <c r="D1060" s="474"/>
      <c r="E1060" s="475">
        <f t="shared" si="858"/>
        <v>0</v>
      </c>
      <c r="F1060" s="470"/>
      <c r="G1060" s="470"/>
      <c r="H1060" s="470"/>
      <c r="I1060" s="470"/>
      <c r="J1060" s="470"/>
      <c r="K1060" s="470"/>
      <c r="L1060" s="470"/>
      <c r="M1060" s="470"/>
      <c r="N1060" s="470"/>
      <c r="O1060" s="470"/>
      <c r="P1060" s="470"/>
      <c r="Q1060" s="470"/>
      <c r="R1060" s="458">
        <f t="shared" si="859"/>
        <v>0</v>
      </c>
      <c r="S1060" s="476"/>
      <c r="T1060" s="476"/>
      <c r="U1060" s="458">
        <f t="shared" si="860"/>
        <v>0</v>
      </c>
      <c r="V1060" s="476"/>
      <c r="W1060" s="476"/>
      <c r="X1060" s="476"/>
      <c r="Y1060" s="476"/>
      <c r="Z1060" s="476"/>
      <c r="AA1060" s="476"/>
      <c r="AB1060" s="476"/>
      <c r="AC1060" s="476"/>
      <c r="AD1060" s="476"/>
      <c r="AE1060" s="476"/>
      <c r="AF1060" s="476"/>
      <c r="AG1060" s="476"/>
      <c r="AH1060" s="476"/>
      <c r="AI1060" s="476"/>
      <c r="AJ1060" s="458">
        <f t="shared" si="861"/>
        <v>0</v>
      </c>
      <c r="AK1060" s="476"/>
      <c r="AL1060" s="476"/>
      <c r="AM1060" s="499">
        <f t="shared" si="862"/>
        <v>0</v>
      </c>
      <c r="AN1060" s="470"/>
      <c r="AO1060" s="470"/>
      <c r="AP1060" s="470"/>
      <c r="AQ1060" s="72">
        <f t="shared" si="863"/>
        <v>0</v>
      </c>
    </row>
    <row r="1061" s="449" customFormat="1" ht="14" customHeight="1" spans="1:43">
      <c r="A1061" s="469"/>
      <c r="B1061" s="470"/>
      <c r="C1061" s="206" t="s">
        <v>1053</v>
      </c>
      <c r="D1061" s="474"/>
      <c r="E1061" s="475">
        <f t="shared" si="858"/>
        <v>0</v>
      </c>
      <c r="F1061" s="470"/>
      <c r="G1061" s="470"/>
      <c r="H1061" s="470"/>
      <c r="I1061" s="470"/>
      <c r="J1061" s="470"/>
      <c r="K1061" s="470"/>
      <c r="L1061" s="470"/>
      <c r="M1061" s="470"/>
      <c r="N1061" s="470"/>
      <c r="O1061" s="470"/>
      <c r="P1061" s="470"/>
      <c r="Q1061" s="470"/>
      <c r="R1061" s="458">
        <f t="shared" si="859"/>
        <v>0</v>
      </c>
      <c r="S1061" s="476"/>
      <c r="T1061" s="476"/>
      <c r="U1061" s="458">
        <f t="shared" si="860"/>
        <v>0</v>
      </c>
      <c r="V1061" s="476"/>
      <c r="W1061" s="476"/>
      <c r="X1061" s="476"/>
      <c r="Y1061" s="476"/>
      <c r="Z1061" s="476"/>
      <c r="AA1061" s="476"/>
      <c r="AB1061" s="476"/>
      <c r="AC1061" s="476"/>
      <c r="AD1061" s="476"/>
      <c r="AE1061" s="476"/>
      <c r="AF1061" s="476"/>
      <c r="AG1061" s="476"/>
      <c r="AH1061" s="476"/>
      <c r="AI1061" s="476"/>
      <c r="AJ1061" s="458">
        <f t="shared" si="861"/>
        <v>0</v>
      </c>
      <c r="AK1061" s="476"/>
      <c r="AL1061" s="476"/>
      <c r="AM1061" s="499">
        <f t="shared" si="862"/>
        <v>0</v>
      </c>
      <c r="AN1061" s="470"/>
      <c r="AO1061" s="470"/>
      <c r="AP1061" s="470"/>
      <c r="AQ1061" s="72">
        <f t="shared" si="863"/>
        <v>0</v>
      </c>
    </row>
    <row r="1062" s="449" customFormat="1" ht="14" customHeight="1" spans="1:43">
      <c r="A1062" s="469"/>
      <c r="B1062" s="470"/>
      <c r="C1062" s="206" t="s">
        <v>1054</v>
      </c>
      <c r="D1062" s="474"/>
      <c r="E1062" s="475">
        <f t="shared" si="858"/>
        <v>0</v>
      </c>
      <c r="F1062" s="470"/>
      <c r="G1062" s="470"/>
      <c r="H1062" s="470"/>
      <c r="I1062" s="470"/>
      <c r="J1062" s="470"/>
      <c r="K1062" s="470"/>
      <c r="L1062" s="470"/>
      <c r="M1062" s="470"/>
      <c r="N1062" s="470"/>
      <c r="O1062" s="470"/>
      <c r="P1062" s="470"/>
      <c r="Q1062" s="470"/>
      <c r="R1062" s="458">
        <f t="shared" si="859"/>
        <v>0</v>
      </c>
      <c r="S1062" s="476"/>
      <c r="T1062" s="476"/>
      <c r="U1062" s="458">
        <f t="shared" si="860"/>
        <v>0</v>
      </c>
      <c r="V1062" s="476"/>
      <c r="W1062" s="476"/>
      <c r="X1062" s="476"/>
      <c r="Y1062" s="476"/>
      <c r="Z1062" s="476"/>
      <c r="AA1062" s="476"/>
      <c r="AB1062" s="476"/>
      <c r="AC1062" s="476"/>
      <c r="AD1062" s="476"/>
      <c r="AE1062" s="476"/>
      <c r="AF1062" s="476"/>
      <c r="AG1062" s="476"/>
      <c r="AH1062" s="476"/>
      <c r="AI1062" s="476"/>
      <c r="AJ1062" s="458">
        <f t="shared" si="861"/>
        <v>0</v>
      </c>
      <c r="AK1062" s="476"/>
      <c r="AL1062" s="476"/>
      <c r="AM1062" s="499">
        <f t="shared" si="862"/>
        <v>0</v>
      </c>
      <c r="AN1062" s="470"/>
      <c r="AO1062" s="470"/>
      <c r="AP1062" s="470"/>
      <c r="AQ1062" s="72">
        <f t="shared" si="863"/>
        <v>0</v>
      </c>
    </row>
    <row r="1063" s="449" customFormat="1" ht="14" customHeight="1" spans="1:43">
      <c r="A1063" s="469"/>
      <c r="B1063" s="470"/>
      <c r="C1063" s="206" t="s">
        <v>1055</v>
      </c>
      <c r="D1063" s="474">
        <f t="shared" ref="D1063:AQ1063" si="864">D1064+D1083+D1092+D1107</f>
        <v>0</v>
      </c>
      <c r="E1063" s="474">
        <f t="shared" si="864"/>
        <v>4632.93</v>
      </c>
      <c r="F1063" s="474">
        <f t="shared" si="864"/>
        <v>2229.94</v>
      </c>
      <c r="G1063" s="474">
        <f t="shared" si="864"/>
        <v>0</v>
      </c>
      <c r="H1063" s="474">
        <f t="shared" si="864"/>
        <v>0</v>
      </c>
      <c r="I1063" s="474">
        <f t="shared" si="864"/>
        <v>0</v>
      </c>
      <c r="J1063" s="474">
        <f t="shared" si="864"/>
        <v>146.71</v>
      </c>
      <c r="K1063" s="474">
        <f t="shared" si="864"/>
        <v>12.1</v>
      </c>
      <c r="L1063" s="474">
        <f t="shared" si="864"/>
        <v>9.64</v>
      </c>
      <c r="M1063" s="474">
        <f t="shared" si="864"/>
        <v>0</v>
      </c>
      <c r="N1063" s="474">
        <f t="shared" si="864"/>
        <v>0</v>
      </c>
      <c r="O1063" s="474">
        <f t="shared" si="864"/>
        <v>0</v>
      </c>
      <c r="P1063" s="474">
        <f t="shared" si="864"/>
        <v>0</v>
      </c>
      <c r="Q1063" s="474">
        <f t="shared" si="864"/>
        <v>0</v>
      </c>
      <c r="R1063" s="474">
        <f t="shared" si="864"/>
        <v>2398.39</v>
      </c>
      <c r="S1063" s="474">
        <f t="shared" si="864"/>
        <v>221.55</v>
      </c>
      <c r="T1063" s="474">
        <f t="shared" si="864"/>
        <v>11</v>
      </c>
      <c r="U1063" s="474">
        <f t="shared" si="864"/>
        <v>232.55</v>
      </c>
      <c r="V1063" s="474">
        <f t="shared" si="864"/>
        <v>0</v>
      </c>
      <c r="W1063" s="474">
        <f t="shared" si="864"/>
        <v>12.4</v>
      </c>
      <c r="X1063" s="474">
        <f t="shared" si="864"/>
        <v>0</v>
      </c>
      <c r="Y1063" s="474">
        <f t="shared" si="864"/>
        <v>1528.75</v>
      </c>
      <c r="Z1063" s="474">
        <f t="shared" si="864"/>
        <v>0</v>
      </c>
      <c r="AA1063" s="474">
        <f t="shared" si="864"/>
        <v>0</v>
      </c>
      <c r="AB1063" s="474">
        <f t="shared" si="864"/>
        <v>0</v>
      </c>
      <c r="AC1063" s="474">
        <f t="shared" si="864"/>
        <v>0</v>
      </c>
      <c r="AD1063" s="474">
        <f t="shared" si="864"/>
        <v>0</v>
      </c>
      <c r="AE1063" s="474">
        <f t="shared" si="864"/>
        <v>0</v>
      </c>
      <c r="AF1063" s="474">
        <f t="shared" si="864"/>
        <v>238</v>
      </c>
      <c r="AG1063" s="474">
        <f t="shared" si="864"/>
        <v>0</v>
      </c>
      <c r="AH1063" s="474">
        <f t="shared" si="864"/>
        <v>0</v>
      </c>
      <c r="AI1063" s="474">
        <f t="shared" si="864"/>
        <v>-225.33</v>
      </c>
      <c r="AJ1063" s="474">
        <f t="shared" si="864"/>
        <v>1553.82</v>
      </c>
      <c r="AK1063" s="474">
        <f t="shared" si="864"/>
        <v>0</v>
      </c>
      <c r="AL1063" s="474">
        <f t="shared" si="864"/>
        <v>448.17</v>
      </c>
      <c r="AM1063" s="498">
        <f t="shared" si="864"/>
        <v>4632.93</v>
      </c>
      <c r="AN1063" s="474">
        <f t="shared" si="864"/>
        <v>1472</v>
      </c>
      <c r="AO1063" s="474">
        <f t="shared" si="864"/>
        <v>356</v>
      </c>
      <c r="AP1063" s="474">
        <f t="shared" si="864"/>
        <v>1185</v>
      </c>
      <c r="AQ1063" s="474">
        <f t="shared" si="864"/>
        <v>7645.93</v>
      </c>
    </row>
    <row r="1064" s="449" customFormat="1" ht="14" customHeight="1" spans="1:43">
      <c r="A1064" s="469"/>
      <c r="B1064" s="470"/>
      <c r="C1064" s="206" t="s">
        <v>1056</v>
      </c>
      <c r="D1064" s="474">
        <f t="shared" ref="D1064:AQ1064" si="865">SUM(D1065:D1082)</f>
        <v>0</v>
      </c>
      <c r="E1064" s="474">
        <f t="shared" si="865"/>
        <v>4593.93</v>
      </c>
      <c r="F1064" s="474">
        <f t="shared" si="865"/>
        <v>2229.94</v>
      </c>
      <c r="G1064" s="474">
        <f t="shared" si="865"/>
        <v>0</v>
      </c>
      <c r="H1064" s="474">
        <f t="shared" si="865"/>
        <v>0</v>
      </c>
      <c r="I1064" s="474">
        <f t="shared" si="865"/>
        <v>0</v>
      </c>
      <c r="J1064" s="474">
        <f t="shared" si="865"/>
        <v>146.71</v>
      </c>
      <c r="K1064" s="474">
        <f t="shared" si="865"/>
        <v>12.1</v>
      </c>
      <c r="L1064" s="474">
        <f t="shared" si="865"/>
        <v>9.64</v>
      </c>
      <c r="M1064" s="474">
        <f t="shared" si="865"/>
        <v>0</v>
      </c>
      <c r="N1064" s="474">
        <f t="shared" si="865"/>
        <v>0</v>
      </c>
      <c r="O1064" s="474">
        <f t="shared" si="865"/>
        <v>0</v>
      </c>
      <c r="P1064" s="474">
        <f t="shared" si="865"/>
        <v>0</v>
      </c>
      <c r="Q1064" s="474">
        <f t="shared" si="865"/>
        <v>0</v>
      </c>
      <c r="R1064" s="474">
        <f t="shared" si="865"/>
        <v>2398.39</v>
      </c>
      <c r="S1064" s="474">
        <f t="shared" si="865"/>
        <v>221.55</v>
      </c>
      <c r="T1064" s="474">
        <f t="shared" si="865"/>
        <v>11</v>
      </c>
      <c r="U1064" s="474">
        <f t="shared" si="865"/>
        <v>232.55</v>
      </c>
      <c r="V1064" s="474">
        <f t="shared" si="865"/>
        <v>0</v>
      </c>
      <c r="W1064" s="474">
        <f t="shared" si="865"/>
        <v>0</v>
      </c>
      <c r="X1064" s="474">
        <f t="shared" si="865"/>
        <v>0</v>
      </c>
      <c r="Y1064" s="474">
        <f t="shared" si="865"/>
        <v>1502.15</v>
      </c>
      <c r="Z1064" s="474">
        <f t="shared" si="865"/>
        <v>0</v>
      </c>
      <c r="AA1064" s="474">
        <f t="shared" si="865"/>
        <v>0</v>
      </c>
      <c r="AB1064" s="474">
        <f t="shared" si="865"/>
        <v>0</v>
      </c>
      <c r="AC1064" s="474">
        <f t="shared" si="865"/>
        <v>0</v>
      </c>
      <c r="AD1064" s="474">
        <f t="shared" si="865"/>
        <v>0</v>
      </c>
      <c r="AE1064" s="474">
        <f t="shared" si="865"/>
        <v>0</v>
      </c>
      <c r="AF1064" s="474">
        <f t="shared" si="865"/>
        <v>238</v>
      </c>
      <c r="AG1064" s="474">
        <f t="shared" si="865"/>
        <v>0</v>
      </c>
      <c r="AH1064" s="474">
        <f t="shared" si="865"/>
        <v>0</v>
      </c>
      <c r="AI1064" s="474">
        <f t="shared" si="865"/>
        <v>-225.33</v>
      </c>
      <c r="AJ1064" s="474">
        <f t="shared" si="865"/>
        <v>1514.82</v>
      </c>
      <c r="AK1064" s="474">
        <f t="shared" si="865"/>
        <v>0</v>
      </c>
      <c r="AL1064" s="474">
        <f t="shared" si="865"/>
        <v>448.17</v>
      </c>
      <c r="AM1064" s="498">
        <f t="shared" si="865"/>
        <v>4593.93</v>
      </c>
      <c r="AN1064" s="474">
        <f t="shared" si="865"/>
        <v>1472</v>
      </c>
      <c r="AO1064" s="474">
        <f t="shared" si="865"/>
        <v>356</v>
      </c>
      <c r="AP1064" s="474">
        <f t="shared" si="865"/>
        <v>1185</v>
      </c>
      <c r="AQ1064" s="474">
        <f t="shared" si="865"/>
        <v>7606.93</v>
      </c>
    </row>
    <row r="1065" s="449" customFormat="1" ht="14" customHeight="1" spans="1:43">
      <c r="A1065" s="469"/>
      <c r="B1065" s="470"/>
      <c r="C1065" s="206" t="s">
        <v>811</v>
      </c>
      <c r="D1065" s="474"/>
      <c r="E1065" s="475">
        <f t="shared" ref="E1065:E1082" si="866">R1065+U1065+V1065+AJ1065+AL1065</f>
        <v>3720.31</v>
      </c>
      <c r="F1065" s="470">
        <v>2229.94</v>
      </c>
      <c r="G1065" s="470"/>
      <c r="H1065" s="470"/>
      <c r="I1065" s="470"/>
      <c r="J1065" s="470">
        <v>146.71</v>
      </c>
      <c r="K1065" s="470">
        <v>12.1</v>
      </c>
      <c r="L1065" s="470">
        <v>9.64</v>
      </c>
      <c r="M1065" s="470"/>
      <c r="N1065" s="470"/>
      <c r="O1065" s="470"/>
      <c r="P1065" s="470"/>
      <c r="Q1065" s="470"/>
      <c r="R1065" s="458">
        <f t="shared" ref="R1065:R1082" si="867">SUM(F1065:Q1065)</f>
        <v>2398.39</v>
      </c>
      <c r="S1065" s="476">
        <v>221.55</v>
      </c>
      <c r="T1065" s="476">
        <v>11</v>
      </c>
      <c r="U1065" s="458">
        <f t="shared" ref="U1065:U1082" si="868">SUM(S1065:T1065)</f>
        <v>232.55</v>
      </c>
      <c r="V1065" s="476"/>
      <c r="W1065" s="476"/>
      <c r="X1065" s="476"/>
      <c r="Y1065" s="476">
        <v>641.2</v>
      </c>
      <c r="Z1065" s="476"/>
      <c r="AA1065" s="476"/>
      <c r="AB1065" s="476"/>
      <c r="AC1065" s="476"/>
      <c r="AD1065" s="476"/>
      <c r="AE1065" s="476"/>
      <c r="AF1065" s="476"/>
      <c r="AG1065" s="476"/>
      <c r="AH1065" s="476"/>
      <c r="AI1065" s="476"/>
      <c r="AJ1065" s="458">
        <f t="shared" ref="AJ1065:AJ1082" si="869">SUM(W1065:AI1065)</f>
        <v>641.2</v>
      </c>
      <c r="AK1065" s="476"/>
      <c r="AL1065" s="476">
        <v>448.17</v>
      </c>
      <c r="AM1065" s="499">
        <f t="shared" ref="AM1065:AM1082" si="870">R1065+U1065+V1065+AJ1065+AL1065</f>
        <v>3720.31</v>
      </c>
      <c r="AN1065" s="470"/>
      <c r="AO1065" s="470"/>
      <c r="AP1065" s="470"/>
      <c r="AQ1065" s="72">
        <f t="shared" ref="AQ1065:AQ1082" si="871">AM1065+AN1065+AO1065+AP1065</f>
        <v>3720.31</v>
      </c>
    </row>
    <row r="1066" s="449" customFormat="1" ht="14" customHeight="1" spans="1:43">
      <c r="A1066" s="469"/>
      <c r="B1066" s="470"/>
      <c r="C1066" s="206" t="s">
        <v>812</v>
      </c>
      <c r="D1066" s="474"/>
      <c r="E1066" s="475">
        <f t="shared" si="866"/>
        <v>0</v>
      </c>
      <c r="F1066" s="470"/>
      <c r="G1066" s="470"/>
      <c r="H1066" s="470"/>
      <c r="I1066" s="470"/>
      <c r="J1066" s="470"/>
      <c r="K1066" s="470"/>
      <c r="L1066" s="470"/>
      <c r="M1066" s="470"/>
      <c r="N1066" s="470"/>
      <c r="O1066" s="470"/>
      <c r="P1066" s="470"/>
      <c r="Q1066" s="470"/>
      <c r="R1066" s="458">
        <f t="shared" si="867"/>
        <v>0</v>
      </c>
      <c r="S1066" s="476"/>
      <c r="T1066" s="476"/>
      <c r="U1066" s="458">
        <f t="shared" si="868"/>
        <v>0</v>
      </c>
      <c r="V1066" s="476"/>
      <c r="W1066" s="476"/>
      <c r="X1066" s="476"/>
      <c r="Y1066" s="476"/>
      <c r="Z1066" s="476"/>
      <c r="AA1066" s="476"/>
      <c r="AB1066" s="476"/>
      <c r="AC1066" s="476"/>
      <c r="AD1066" s="476"/>
      <c r="AE1066" s="476"/>
      <c r="AF1066" s="476"/>
      <c r="AG1066" s="476"/>
      <c r="AH1066" s="476"/>
      <c r="AI1066" s="476"/>
      <c r="AJ1066" s="458">
        <f t="shared" si="869"/>
        <v>0</v>
      </c>
      <c r="AK1066" s="476"/>
      <c r="AL1066" s="476"/>
      <c r="AM1066" s="499">
        <f t="shared" si="870"/>
        <v>0</v>
      </c>
      <c r="AN1066" s="470"/>
      <c r="AO1066" s="470"/>
      <c r="AP1066" s="470"/>
      <c r="AQ1066" s="72">
        <f t="shared" si="871"/>
        <v>0</v>
      </c>
    </row>
    <row r="1067" s="449" customFormat="1" ht="14" customHeight="1" spans="1:43">
      <c r="A1067" s="469"/>
      <c r="B1067" s="470"/>
      <c r="C1067" s="206" t="s">
        <v>813</v>
      </c>
      <c r="D1067" s="474"/>
      <c r="E1067" s="475">
        <f t="shared" si="866"/>
        <v>0</v>
      </c>
      <c r="F1067" s="470"/>
      <c r="G1067" s="470"/>
      <c r="H1067" s="470"/>
      <c r="I1067" s="470"/>
      <c r="J1067" s="470"/>
      <c r="K1067" s="470"/>
      <c r="L1067" s="470"/>
      <c r="M1067" s="470"/>
      <c r="N1067" s="470"/>
      <c r="O1067" s="470"/>
      <c r="P1067" s="470"/>
      <c r="Q1067" s="470"/>
      <c r="R1067" s="458">
        <f t="shared" si="867"/>
        <v>0</v>
      </c>
      <c r="S1067" s="476"/>
      <c r="T1067" s="476"/>
      <c r="U1067" s="458">
        <f t="shared" si="868"/>
        <v>0</v>
      </c>
      <c r="V1067" s="476"/>
      <c r="W1067" s="476"/>
      <c r="X1067" s="476"/>
      <c r="Y1067" s="476"/>
      <c r="Z1067" s="476"/>
      <c r="AA1067" s="476"/>
      <c r="AB1067" s="476"/>
      <c r="AC1067" s="476"/>
      <c r="AD1067" s="476"/>
      <c r="AE1067" s="476"/>
      <c r="AF1067" s="476"/>
      <c r="AG1067" s="476"/>
      <c r="AH1067" s="476"/>
      <c r="AI1067" s="476"/>
      <c r="AJ1067" s="458">
        <f t="shared" si="869"/>
        <v>0</v>
      </c>
      <c r="AK1067" s="476"/>
      <c r="AL1067" s="476"/>
      <c r="AM1067" s="499">
        <f t="shared" si="870"/>
        <v>0</v>
      </c>
      <c r="AN1067" s="470"/>
      <c r="AO1067" s="470"/>
      <c r="AP1067" s="470"/>
      <c r="AQ1067" s="72">
        <f t="shared" si="871"/>
        <v>0</v>
      </c>
    </row>
    <row r="1068" s="449" customFormat="1" ht="14" customHeight="1" spans="1:43">
      <c r="A1068" s="469"/>
      <c r="B1068" s="470"/>
      <c r="C1068" s="206" t="s">
        <v>1057</v>
      </c>
      <c r="D1068" s="474"/>
      <c r="E1068" s="475">
        <f t="shared" si="866"/>
        <v>246.15</v>
      </c>
      <c r="F1068" s="470"/>
      <c r="G1068" s="470"/>
      <c r="H1068" s="470"/>
      <c r="I1068" s="470"/>
      <c r="J1068" s="470"/>
      <c r="K1068" s="470"/>
      <c r="L1068" s="470"/>
      <c r="M1068" s="470"/>
      <c r="N1068" s="470"/>
      <c r="O1068" s="470"/>
      <c r="P1068" s="470"/>
      <c r="Q1068" s="470"/>
      <c r="R1068" s="458">
        <f t="shared" si="867"/>
        <v>0</v>
      </c>
      <c r="S1068" s="476"/>
      <c r="T1068" s="476"/>
      <c r="U1068" s="458">
        <f t="shared" si="868"/>
        <v>0</v>
      </c>
      <c r="V1068" s="476"/>
      <c r="W1068" s="476"/>
      <c r="X1068" s="476"/>
      <c r="Y1068" s="476">
        <v>246.15</v>
      </c>
      <c r="Z1068" s="476"/>
      <c r="AA1068" s="476"/>
      <c r="AB1068" s="476"/>
      <c r="AC1068" s="476"/>
      <c r="AD1068" s="476"/>
      <c r="AE1068" s="476"/>
      <c r="AF1068" s="476"/>
      <c r="AG1068" s="476"/>
      <c r="AH1068" s="476"/>
      <c r="AI1068" s="476"/>
      <c r="AJ1068" s="458">
        <f t="shared" si="869"/>
        <v>246.15</v>
      </c>
      <c r="AK1068" s="476"/>
      <c r="AL1068" s="476"/>
      <c r="AM1068" s="499">
        <f t="shared" si="870"/>
        <v>246.15</v>
      </c>
      <c r="AN1068" s="470"/>
      <c r="AO1068" s="470"/>
      <c r="AP1068" s="470"/>
      <c r="AQ1068" s="72">
        <f t="shared" si="871"/>
        <v>246.15</v>
      </c>
    </row>
    <row r="1069" s="449" customFormat="1" ht="14" customHeight="1" spans="1:43">
      <c r="A1069" s="469"/>
      <c r="B1069" s="470"/>
      <c r="C1069" s="206" t="s">
        <v>1058</v>
      </c>
      <c r="D1069" s="474"/>
      <c r="E1069" s="475">
        <f t="shared" si="866"/>
        <v>575</v>
      </c>
      <c r="F1069" s="470"/>
      <c r="G1069" s="470"/>
      <c r="H1069" s="470"/>
      <c r="I1069" s="470"/>
      <c r="J1069" s="470"/>
      <c r="K1069" s="470"/>
      <c r="L1069" s="470"/>
      <c r="M1069" s="470"/>
      <c r="N1069" s="470"/>
      <c r="O1069" s="470"/>
      <c r="P1069" s="470"/>
      <c r="Q1069" s="470"/>
      <c r="R1069" s="458">
        <f t="shared" si="867"/>
        <v>0</v>
      </c>
      <c r="S1069" s="476"/>
      <c r="T1069" s="476"/>
      <c r="U1069" s="458">
        <f t="shared" si="868"/>
        <v>0</v>
      </c>
      <c r="V1069" s="476"/>
      <c r="W1069" s="476"/>
      <c r="X1069" s="476"/>
      <c r="Y1069" s="476">
        <v>575</v>
      </c>
      <c r="Z1069" s="476"/>
      <c r="AA1069" s="476"/>
      <c r="AB1069" s="476"/>
      <c r="AC1069" s="476"/>
      <c r="AD1069" s="476"/>
      <c r="AE1069" s="476"/>
      <c r="AF1069" s="476"/>
      <c r="AG1069" s="476"/>
      <c r="AH1069" s="476"/>
      <c r="AI1069" s="476"/>
      <c r="AJ1069" s="458">
        <f t="shared" si="869"/>
        <v>575</v>
      </c>
      <c r="AK1069" s="476"/>
      <c r="AL1069" s="476"/>
      <c r="AM1069" s="499">
        <f t="shared" si="870"/>
        <v>575</v>
      </c>
      <c r="AN1069" s="470"/>
      <c r="AO1069" s="470"/>
      <c r="AP1069" s="470">
        <v>223</v>
      </c>
      <c r="AQ1069" s="72">
        <f t="shared" si="871"/>
        <v>798</v>
      </c>
    </row>
    <row r="1070" s="449" customFormat="1" ht="14" customHeight="1" spans="1:43">
      <c r="A1070" s="469"/>
      <c r="B1070" s="470"/>
      <c r="C1070" s="206" t="s">
        <v>1059</v>
      </c>
      <c r="D1070" s="474"/>
      <c r="E1070" s="475">
        <f t="shared" si="866"/>
        <v>0</v>
      </c>
      <c r="F1070" s="470"/>
      <c r="G1070" s="470"/>
      <c r="H1070" s="470"/>
      <c r="I1070" s="470"/>
      <c r="J1070" s="470"/>
      <c r="K1070" s="470"/>
      <c r="L1070" s="470"/>
      <c r="M1070" s="470"/>
      <c r="N1070" s="470"/>
      <c r="O1070" s="470"/>
      <c r="P1070" s="470"/>
      <c r="Q1070" s="470"/>
      <c r="R1070" s="458">
        <f t="shared" si="867"/>
        <v>0</v>
      </c>
      <c r="S1070" s="476"/>
      <c r="T1070" s="476"/>
      <c r="U1070" s="458">
        <f t="shared" si="868"/>
        <v>0</v>
      </c>
      <c r="V1070" s="476"/>
      <c r="W1070" s="476"/>
      <c r="X1070" s="476"/>
      <c r="Y1070" s="476"/>
      <c r="Z1070" s="476"/>
      <c r="AA1070" s="476"/>
      <c r="AB1070" s="476"/>
      <c r="AC1070" s="476"/>
      <c r="AD1070" s="476"/>
      <c r="AE1070" s="476"/>
      <c r="AF1070" s="476"/>
      <c r="AG1070" s="476"/>
      <c r="AH1070" s="476"/>
      <c r="AI1070" s="476"/>
      <c r="AJ1070" s="458">
        <f t="shared" si="869"/>
        <v>0</v>
      </c>
      <c r="AK1070" s="476"/>
      <c r="AL1070" s="476"/>
      <c r="AM1070" s="499">
        <f t="shared" si="870"/>
        <v>0</v>
      </c>
      <c r="AN1070" s="470"/>
      <c r="AO1070" s="470"/>
      <c r="AP1070" s="470"/>
      <c r="AQ1070" s="72">
        <f t="shared" si="871"/>
        <v>0</v>
      </c>
    </row>
    <row r="1071" s="449" customFormat="1" ht="14" customHeight="1" spans="1:43">
      <c r="A1071" s="469"/>
      <c r="B1071" s="470"/>
      <c r="C1071" s="206" t="s">
        <v>1060</v>
      </c>
      <c r="D1071" s="474"/>
      <c r="E1071" s="475">
        <f t="shared" si="866"/>
        <v>0</v>
      </c>
      <c r="F1071" s="470"/>
      <c r="G1071" s="470"/>
      <c r="H1071" s="470"/>
      <c r="I1071" s="470"/>
      <c r="J1071" s="470"/>
      <c r="K1071" s="470"/>
      <c r="L1071" s="470"/>
      <c r="M1071" s="470"/>
      <c r="N1071" s="470"/>
      <c r="O1071" s="470"/>
      <c r="P1071" s="470"/>
      <c r="Q1071" s="470"/>
      <c r="R1071" s="458">
        <f t="shared" si="867"/>
        <v>0</v>
      </c>
      <c r="S1071" s="476"/>
      <c r="T1071" s="476"/>
      <c r="U1071" s="458">
        <f t="shared" si="868"/>
        <v>0</v>
      </c>
      <c r="V1071" s="476"/>
      <c r="W1071" s="476"/>
      <c r="X1071" s="476"/>
      <c r="Y1071" s="476"/>
      <c r="Z1071" s="476"/>
      <c r="AA1071" s="476"/>
      <c r="AB1071" s="476"/>
      <c r="AC1071" s="476"/>
      <c r="AD1071" s="476"/>
      <c r="AE1071" s="476"/>
      <c r="AF1071" s="476"/>
      <c r="AG1071" s="476"/>
      <c r="AH1071" s="476"/>
      <c r="AI1071" s="476"/>
      <c r="AJ1071" s="458">
        <f t="shared" si="869"/>
        <v>0</v>
      </c>
      <c r="AK1071" s="476"/>
      <c r="AL1071" s="476"/>
      <c r="AM1071" s="499">
        <f t="shared" si="870"/>
        <v>0</v>
      </c>
      <c r="AN1071" s="470"/>
      <c r="AO1071" s="470"/>
      <c r="AP1071" s="470"/>
      <c r="AQ1071" s="72">
        <f t="shared" si="871"/>
        <v>0</v>
      </c>
    </row>
    <row r="1072" s="449" customFormat="1" ht="14" customHeight="1" spans="1:43">
      <c r="A1072" s="469"/>
      <c r="B1072" s="470"/>
      <c r="C1072" s="206" t="s">
        <v>1061</v>
      </c>
      <c r="D1072" s="474"/>
      <c r="E1072" s="475">
        <f t="shared" si="866"/>
        <v>0</v>
      </c>
      <c r="F1072" s="470"/>
      <c r="G1072" s="470"/>
      <c r="H1072" s="470"/>
      <c r="I1072" s="470"/>
      <c r="J1072" s="470"/>
      <c r="K1072" s="470"/>
      <c r="L1072" s="470"/>
      <c r="M1072" s="470"/>
      <c r="N1072" s="470"/>
      <c r="O1072" s="470"/>
      <c r="P1072" s="470"/>
      <c r="Q1072" s="470"/>
      <c r="R1072" s="458">
        <f t="shared" si="867"/>
        <v>0</v>
      </c>
      <c r="S1072" s="476"/>
      <c r="T1072" s="476"/>
      <c r="U1072" s="458">
        <f t="shared" si="868"/>
        <v>0</v>
      </c>
      <c r="V1072" s="476"/>
      <c r="W1072" s="476"/>
      <c r="X1072" s="476"/>
      <c r="Y1072" s="476"/>
      <c r="Z1072" s="476"/>
      <c r="AA1072" s="476"/>
      <c r="AB1072" s="476"/>
      <c r="AC1072" s="476"/>
      <c r="AD1072" s="476"/>
      <c r="AE1072" s="476"/>
      <c r="AF1072" s="476"/>
      <c r="AG1072" s="476"/>
      <c r="AH1072" s="476"/>
      <c r="AI1072" s="476"/>
      <c r="AJ1072" s="458">
        <f t="shared" si="869"/>
        <v>0</v>
      </c>
      <c r="AK1072" s="476"/>
      <c r="AL1072" s="476"/>
      <c r="AM1072" s="499">
        <f t="shared" si="870"/>
        <v>0</v>
      </c>
      <c r="AN1072" s="470"/>
      <c r="AO1072" s="470"/>
      <c r="AP1072" s="470"/>
      <c r="AQ1072" s="72">
        <f t="shared" si="871"/>
        <v>0</v>
      </c>
    </row>
    <row r="1073" s="449" customFormat="1" ht="14" customHeight="1" spans="1:43">
      <c r="A1073" s="469"/>
      <c r="B1073" s="470"/>
      <c r="C1073" s="206" t="s">
        <v>1062</v>
      </c>
      <c r="D1073" s="474"/>
      <c r="E1073" s="475">
        <f t="shared" si="866"/>
        <v>0</v>
      </c>
      <c r="F1073" s="470"/>
      <c r="G1073" s="470"/>
      <c r="H1073" s="470"/>
      <c r="I1073" s="470"/>
      <c r="J1073" s="470"/>
      <c r="K1073" s="470"/>
      <c r="L1073" s="470"/>
      <c r="M1073" s="470"/>
      <c r="N1073" s="470"/>
      <c r="O1073" s="470"/>
      <c r="P1073" s="470"/>
      <c r="Q1073" s="470"/>
      <c r="R1073" s="458">
        <f t="shared" si="867"/>
        <v>0</v>
      </c>
      <c r="S1073" s="476"/>
      <c r="T1073" s="476"/>
      <c r="U1073" s="458">
        <f t="shared" si="868"/>
        <v>0</v>
      </c>
      <c r="V1073" s="476"/>
      <c r="W1073" s="476"/>
      <c r="X1073" s="476"/>
      <c r="Y1073" s="476"/>
      <c r="Z1073" s="476"/>
      <c r="AA1073" s="476"/>
      <c r="AB1073" s="476"/>
      <c r="AC1073" s="476"/>
      <c r="AD1073" s="476"/>
      <c r="AE1073" s="476"/>
      <c r="AF1073" s="476"/>
      <c r="AG1073" s="476"/>
      <c r="AH1073" s="476"/>
      <c r="AI1073" s="476"/>
      <c r="AJ1073" s="458">
        <f t="shared" si="869"/>
        <v>0</v>
      </c>
      <c r="AK1073" s="476"/>
      <c r="AL1073" s="476"/>
      <c r="AM1073" s="499">
        <f t="shared" si="870"/>
        <v>0</v>
      </c>
      <c r="AN1073" s="470"/>
      <c r="AO1073" s="470"/>
      <c r="AP1073" s="470"/>
      <c r="AQ1073" s="72">
        <f t="shared" si="871"/>
        <v>0</v>
      </c>
    </row>
    <row r="1074" s="449" customFormat="1" ht="14" customHeight="1" spans="1:43">
      <c r="A1074" s="469"/>
      <c r="B1074" s="470"/>
      <c r="C1074" s="206" t="s">
        <v>1063</v>
      </c>
      <c r="D1074" s="474"/>
      <c r="E1074" s="475">
        <f t="shared" si="866"/>
        <v>533.72</v>
      </c>
      <c r="F1074" s="470"/>
      <c r="G1074" s="470"/>
      <c r="H1074" s="470"/>
      <c r="I1074" s="470"/>
      <c r="J1074" s="470"/>
      <c r="K1074" s="470"/>
      <c r="L1074" s="470"/>
      <c r="M1074" s="470"/>
      <c r="N1074" s="470"/>
      <c r="O1074" s="470"/>
      <c r="P1074" s="470"/>
      <c r="Q1074" s="470"/>
      <c r="R1074" s="458">
        <f t="shared" si="867"/>
        <v>0</v>
      </c>
      <c r="S1074" s="476"/>
      <c r="T1074" s="476"/>
      <c r="U1074" s="458">
        <f t="shared" si="868"/>
        <v>0</v>
      </c>
      <c r="V1074" s="476"/>
      <c r="W1074" s="476"/>
      <c r="X1074" s="476"/>
      <c r="Y1074" s="476"/>
      <c r="Z1074" s="476"/>
      <c r="AA1074" s="476"/>
      <c r="AB1074" s="476"/>
      <c r="AC1074" s="476"/>
      <c r="AD1074" s="476"/>
      <c r="AE1074" s="476"/>
      <c r="AF1074" s="476"/>
      <c r="AG1074" s="476"/>
      <c r="AH1074" s="476"/>
      <c r="AI1074" s="476">
        <v>533.72</v>
      </c>
      <c r="AJ1074" s="458">
        <f t="shared" si="869"/>
        <v>533.72</v>
      </c>
      <c r="AK1074" s="476"/>
      <c r="AL1074" s="476"/>
      <c r="AM1074" s="499">
        <f t="shared" si="870"/>
        <v>533.72</v>
      </c>
      <c r="AN1074" s="470"/>
      <c r="AO1074" s="470">
        <v>356</v>
      </c>
      <c r="AP1074" s="470">
        <v>962</v>
      </c>
      <c r="AQ1074" s="72">
        <f t="shared" si="871"/>
        <v>1851.72</v>
      </c>
    </row>
    <row r="1075" s="449" customFormat="1" ht="14" customHeight="1" spans="1:43">
      <c r="A1075" s="469"/>
      <c r="B1075" s="470"/>
      <c r="C1075" s="206" t="s">
        <v>1064</v>
      </c>
      <c r="D1075" s="474"/>
      <c r="E1075" s="475">
        <f t="shared" si="866"/>
        <v>0</v>
      </c>
      <c r="F1075" s="470"/>
      <c r="G1075" s="470"/>
      <c r="H1075" s="470"/>
      <c r="I1075" s="470"/>
      <c r="J1075" s="470"/>
      <c r="K1075" s="470"/>
      <c r="L1075" s="470"/>
      <c r="M1075" s="470"/>
      <c r="N1075" s="470"/>
      <c r="O1075" s="470"/>
      <c r="P1075" s="470"/>
      <c r="Q1075" s="470"/>
      <c r="R1075" s="458">
        <f t="shared" si="867"/>
        <v>0</v>
      </c>
      <c r="S1075" s="476"/>
      <c r="T1075" s="476"/>
      <c r="U1075" s="458">
        <f t="shared" si="868"/>
        <v>0</v>
      </c>
      <c r="V1075" s="476"/>
      <c r="W1075" s="476"/>
      <c r="X1075" s="476"/>
      <c r="Y1075" s="476"/>
      <c r="Z1075" s="476"/>
      <c r="AA1075" s="476"/>
      <c r="AB1075" s="476"/>
      <c r="AC1075" s="476"/>
      <c r="AD1075" s="476"/>
      <c r="AE1075" s="476"/>
      <c r="AF1075" s="476"/>
      <c r="AG1075" s="476"/>
      <c r="AH1075" s="476"/>
      <c r="AI1075" s="476"/>
      <c r="AJ1075" s="458">
        <f t="shared" si="869"/>
        <v>0</v>
      </c>
      <c r="AK1075" s="476"/>
      <c r="AL1075" s="476"/>
      <c r="AM1075" s="499">
        <f t="shared" si="870"/>
        <v>0</v>
      </c>
      <c r="AN1075" s="470"/>
      <c r="AO1075" s="470"/>
      <c r="AP1075" s="470"/>
      <c r="AQ1075" s="72">
        <f t="shared" si="871"/>
        <v>0</v>
      </c>
    </row>
    <row r="1076" s="449" customFormat="1" ht="14" customHeight="1" spans="1:43">
      <c r="A1076" s="469"/>
      <c r="B1076" s="470"/>
      <c r="C1076" s="206" t="s">
        <v>1065</v>
      </c>
      <c r="D1076" s="474"/>
      <c r="E1076" s="475">
        <f t="shared" si="866"/>
        <v>39.8</v>
      </c>
      <c r="F1076" s="470"/>
      <c r="G1076" s="470"/>
      <c r="H1076" s="470"/>
      <c r="I1076" s="470"/>
      <c r="J1076" s="470"/>
      <c r="K1076" s="470"/>
      <c r="L1076" s="470"/>
      <c r="M1076" s="470"/>
      <c r="N1076" s="470"/>
      <c r="O1076" s="470"/>
      <c r="P1076" s="470"/>
      <c r="Q1076" s="470"/>
      <c r="R1076" s="458">
        <f t="shared" si="867"/>
        <v>0</v>
      </c>
      <c r="S1076" s="476"/>
      <c r="T1076" s="476"/>
      <c r="U1076" s="458">
        <f t="shared" si="868"/>
        <v>0</v>
      </c>
      <c r="V1076" s="476"/>
      <c r="W1076" s="476"/>
      <c r="X1076" s="476"/>
      <c r="Y1076" s="476">
        <v>39.8</v>
      </c>
      <c r="Z1076" s="476"/>
      <c r="AA1076" s="476"/>
      <c r="AB1076" s="476"/>
      <c r="AC1076" s="476"/>
      <c r="AD1076" s="476"/>
      <c r="AE1076" s="476"/>
      <c r="AF1076" s="476"/>
      <c r="AG1076" s="476"/>
      <c r="AH1076" s="476"/>
      <c r="AI1076" s="476"/>
      <c r="AJ1076" s="458">
        <f t="shared" si="869"/>
        <v>39.8</v>
      </c>
      <c r="AK1076" s="476"/>
      <c r="AL1076" s="476"/>
      <c r="AM1076" s="499">
        <f t="shared" si="870"/>
        <v>39.8</v>
      </c>
      <c r="AN1076" s="470"/>
      <c r="AO1076" s="470"/>
      <c r="AP1076" s="470"/>
      <c r="AQ1076" s="72">
        <f t="shared" si="871"/>
        <v>39.8</v>
      </c>
    </row>
    <row r="1077" s="449" customFormat="1" ht="14" customHeight="1" spans="1:43">
      <c r="A1077" s="469"/>
      <c r="B1077" s="470"/>
      <c r="C1077" s="206" t="s">
        <v>1066</v>
      </c>
      <c r="D1077" s="474"/>
      <c r="E1077" s="475">
        <f t="shared" si="866"/>
        <v>0</v>
      </c>
      <c r="F1077" s="470"/>
      <c r="G1077" s="470"/>
      <c r="H1077" s="470"/>
      <c r="I1077" s="470"/>
      <c r="J1077" s="470"/>
      <c r="K1077" s="470"/>
      <c r="L1077" s="470"/>
      <c r="M1077" s="470"/>
      <c r="N1077" s="470"/>
      <c r="O1077" s="470"/>
      <c r="P1077" s="470"/>
      <c r="Q1077" s="470"/>
      <c r="R1077" s="458">
        <f t="shared" si="867"/>
        <v>0</v>
      </c>
      <c r="S1077" s="476"/>
      <c r="T1077" s="476"/>
      <c r="U1077" s="458">
        <f t="shared" si="868"/>
        <v>0</v>
      </c>
      <c r="V1077" s="476"/>
      <c r="W1077" s="476"/>
      <c r="X1077" s="476"/>
      <c r="Y1077" s="476"/>
      <c r="Z1077" s="476"/>
      <c r="AA1077" s="476"/>
      <c r="AB1077" s="476"/>
      <c r="AC1077" s="476"/>
      <c r="AD1077" s="476"/>
      <c r="AE1077" s="476"/>
      <c r="AF1077" s="476"/>
      <c r="AG1077" s="476"/>
      <c r="AH1077" s="476"/>
      <c r="AI1077" s="476"/>
      <c r="AJ1077" s="458">
        <f t="shared" si="869"/>
        <v>0</v>
      </c>
      <c r="AK1077" s="476"/>
      <c r="AL1077" s="476"/>
      <c r="AM1077" s="499">
        <f t="shared" si="870"/>
        <v>0</v>
      </c>
      <c r="AN1077" s="470">
        <v>1472</v>
      </c>
      <c r="AO1077" s="470"/>
      <c r="AP1077" s="470"/>
      <c r="AQ1077" s="72">
        <f t="shared" si="871"/>
        <v>1472</v>
      </c>
    </row>
    <row r="1078" s="449" customFormat="1" ht="14" customHeight="1" spans="1:43">
      <c r="A1078" s="469"/>
      <c r="B1078" s="470"/>
      <c r="C1078" s="206" t="s">
        <v>1067</v>
      </c>
      <c r="D1078" s="474"/>
      <c r="E1078" s="475">
        <f t="shared" si="866"/>
        <v>0</v>
      </c>
      <c r="F1078" s="470"/>
      <c r="G1078" s="470"/>
      <c r="H1078" s="470"/>
      <c r="I1078" s="470"/>
      <c r="J1078" s="470"/>
      <c r="K1078" s="470"/>
      <c r="L1078" s="470"/>
      <c r="M1078" s="470"/>
      <c r="N1078" s="470"/>
      <c r="O1078" s="470"/>
      <c r="P1078" s="470"/>
      <c r="Q1078" s="470"/>
      <c r="R1078" s="458">
        <f t="shared" si="867"/>
        <v>0</v>
      </c>
      <c r="S1078" s="476"/>
      <c r="T1078" s="476"/>
      <c r="U1078" s="458">
        <f t="shared" si="868"/>
        <v>0</v>
      </c>
      <c r="V1078" s="476"/>
      <c r="W1078" s="476"/>
      <c r="X1078" s="476"/>
      <c r="Y1078" s="476"/>
      <c r="Z1078" s="476"/>
      <c r="AA1078" s="476"/>
      <c r="AB1078" s="476"/>
      <c r="AC1078" s="476"/>
      <c r="AD1078" s="476"/>
      <c r="AE1078" s="476"/>
      <c r="AF1078" s="476"/>
      <c r="AG1078" s="476"/>
      <c r="AH1078" s="476"/>
      <c r="AI1078" s="476"/>
      <c r="AJ1078" s="458">
        <f t="shared" si="869"/>
        <v>0</v>
      </c>
      <c r="AK1078" s="476"/>
      <c r="AL1078" s="476"/>
      <c r="AM1078" s="499">
        <f t="shared" si="870"/>
        <v>0</v>
      </c>
      <c r="AN1078" s="470"/>
      <c r="AO1078" s="470"/>
      <c r="AP1078" s="470"/>
      <c r="AQ1078" s="72">
        <f t="shared" si="871"/>
        <v>0</v>
      </c>
    </row>
    <row r="1079" s="449" customFormat="1" ht="14" customHeight="1" spans="1:43">
      <c r="A1079" s="469"/>
      <c r="B1079" s="470"/>
      <c r="C1079" s="206" t="s">
        <v>1068</v>
      </c>
      <c r="D1079" s="474"/>
      <c r="E1079" s="475">
        <f t="shared" si="866"/>
        <v>0</v>
      </c>
      <c r="F1079" s="470"/>
      <c r="G1079" s="470"/>
      <c r="H1079" s="470"/>
      <c r="I1079" s="470"/>
      <c r="J1079" s="470"/>
      <c r="K1079" s="470"/>
      <c r="L1079" s="470"/>
      <c r="M1079" s="470"/>
      <c r="N1079" s="470"/>
      <c r="O1079" s="470"/>
      <c r="P1079" s="470"/>
      <c r="Q1079" s="470"/>
      <c r="R1079" s="458">
        <f t="shared" si="867"/>
        <v>0</v>
      </c>
      <c r="S1079" s="476"/>
      <c r="T1079" s="476"/>
      <c r="U1079" s="458">
        <f t="shared" si="868"/>
        <v>0</v>
      </c>
      <c r="V1079" s="476"/>
      <c r="W1079" s="476"/>
      <c r="X1079" s="476"/>
      <c r="Y1079" s="476"/>
      <c r="Z1079" s="476"/>
      <c r="AA1079" s="476"/>
      <c r="AB1079" s="476"/>
      <c r="AC1079" s="476"/>
      <c r="AD1079" s="476"/>
      <c r="AE1079" s="476"/>
      <c r="AF1079" s="476"/>
      <c r="AG1079" s="476"/>
      <c r="AH1079" s="476"/>
      <c r="AI1079" s="476"/>
      <c r="AJ1079" s="458">
        <f t="shared" si="869"/>
        <v>0</v>
      </c>
      <c r="AK1079" s="476"/>
      <c r="AL1079" s="476"/>
      <c r="AM1079" s="499">
        <f t="shared" si="870"/>
        <v>0</v>
      </c>
      <c r="AN1079" s="470"/>
      <c r="AO1079" s="470"/>
      <c r="AP1079" s="470"/>
      <c r="AQ1079" s="72">
        <f t="shared" si="871"/>
        <v>0</v>
      </c>
    </row>
    <row r="1080" s="449" customFormat="1" ht="14" customHeight="1" spans="1:43">
      <c r="A1080" s="469"/>
      <c r="B1080" s="470"/>
      <c r="C1080" s="206" t="s">
        <v>1069</v>
      </c>
      <c r="D1080" s="474"/>
      <c r="E1080" s="475">
        <f t="shared" si="866"/>
        <v>0</v>
      </c>
      <c r="F1080" s="470"/>
      <c r="G1080" s="470"/>
      <c r="H1080" s="470"/>
      <c r="I1080" s="470"/>
      <c r="J1080" s="470"/>
      <c r="K1080" s="470"/>
      <c r="L1080" s="470"/>
      <c r="M1080" s="470"/>
      <c r="N1080" s="470"/>
      <c r="O1080" s="470"/>
      <c r="P1080" s="470"/>
      <c r="Q1080" s="470"/>
      <c r="R1080" s="458">
        <f t="shared" si="867"/>
        <v>0</v>
      </c>
      <c r="S1080" s="476"/>
      <c r="T1080" s="476"/>
      <c r="U1080" s="458">
        <f t="shared" si="868"/>
        <v>0</v>
      </c>
      <c r="V1080" s="476"/>
      <c r="W1080" s="476"/>
      <c r="X1080" s="476"/>
      <c r="Y1080" s="476"/>
      <c r="Z1080" s="476"/>
      <c r="AA1080" s="476"/>
      <c r="AB1080" s="476"/>
      <c r="AC1080" s="476"/>
      <c r="AD1080" s="476"/>
      <c r="AE1080" s="476"/>
      <c r="AF1080" s="476"/>
      <c r="AG1080" s="476"/>
      <c r="AH1080" s="476"/>
      <c r="AI1080" s="476"/>
      <c r="AJ1080" s="458">
        <f t="shared" si="869"/>
        <v>0</v>
      </c>
      <c r="AK1080" s="476"/>
      <c r="AL1080" s="476"/>
      <c r="AM1080" s="499">
        <f t="shared" si="870"/>
        <v>0</v>
      </c>
      <c r="AN1080" s="470"/>
      <c r="AO1080" s="470"/>
      <c r="AP1080" s="470"/>
      <c r="AQ1080" s="72">
        <f t="shared" si="871"/>
        <v>0</v>
      </c>
    </row>
    <row r="1081" s="449" customFormat="1" ht="14" customHeight="1" spans="1:43">
      <c r="A1081" s="469"/>
      <c r="B1081" s="470"/>
      <c r="C1081" s="206" t="s">
        <v>830</v>
      </c>
      <c r="D1081" s="474"/>
      <c r="E1081" s="475">
        <f t="shared" si="866"/>
        <v>0</v>
      </c>
      <c r="F1081" s="470"/>
      <c r="G1081" s="470"/>
      <c r="H1081" s="470"/>
      <c r="I1081" s="470"/>
      <c r="J1081" s="470"/>
      <c r="K1081" s="470"/>
      <c r="L1081" s="470"/>
      <c r="M1081" s="470"/>
      <c r="N1081" s="470"/>
      <c r="O1081" s="470"/>
      <c r="P1081" s="470"/>
      <c r="Q1081" s="470"/>
      <c r="R1081" s="458">
        <f t="shared" si="867"/>
        <v>0</v>
      </c>
      <c r="S1081" s="476"/>
      <c r="T1081" s="476"/>
      <c r="U1081" s="458">
        <f t="shared" si="868"/>
        <v>0</v>
      </c>
      <c r="V1081" s="476"/>
      <c r="W1081" s="476"/>
      <c r="X1081" s="476"/>
      <c r="Y1081" s="476"/>
      <c r="Z1081" s="476"/>
      <c r="AA1081" s="476"/>
      <c r="AB1081" s="476"/>
      <c r="AC1081" s="476"/>
      <c r="AD1081" s="476"/>
      <c r="AE1081" s="476"/>
      <c r="AF1081" s="476"/>
      <c r="AG1081" s="476"/>
      <c r="AH1081" s="476"/>
      <c r="AI1081" s="476"/>
      <c r="AJ1081" s="458">
        <f t="shared" si="869"/>
        <v>0</v>
      </c>
      <c r="AK1081" s="476"/>
      <c r="AL1081" s="476"/>
      <c r="AM1081" s="499">
        <f t="shared" si="870"/>
        <v>0</v>
      </c>
      <c r="AN1081" s="470"/>
      <c r="AO1081" s="470"/>
      <c r="AP1081" s="470"/>
      <c r="AQ1081" s="72">
        <f t="shared" si="871"/>
        <v>0</v>
      </c>
    </row>
    <row r="1082" s="449" customFormat="1" ht="14" customHeight="1" spans="1:43">
      <c r="A1082" s="469"/>
      <c r="B1082" s="470"/>
      <c r="C1082" s="206" t="s">
        <v>1070</v>
      </c>
      <c r="D1082" s="474"/>
      <c r="E1082" s="475">
        <f t="shared" si="866"/>
        <v>-521.05</v>
      </c>
      <c r="F1082" s="470"/>
      <c r="G1082" s="470"/>
      <c r="H1082" s="470"/>
      <c r="I1082" s="470"/>
      <c r="J1082" s="470"/>
      <c r="K1082" s="470"/>
      <c r="L1082" s="470"/>
      <c r="M1082" s="470"/>
      <c r="N1082" s="470"/>
      <c r="O1082" s="470"/>
      <c r="P1082" s="470"/>
      <c r="Q1082" s="470"/>
      <c r="R1082" s="458">
        <f t="shared" si="867"/>
        <v>0</v>
      </c>
      <c r="S1082" s="476"/>
      <c r="T1082" s="476"/>
      <c r="U1082" s="458">
        <f t="shared" si="868"/>
        <v>0</v>
      </c>
      <c r="V1082" s="476"/>
      <c r="W1082" s="476"/>
      <c r="X1082" s="476"/>
      <c r="Y1082" s="476"/>
      <c r="Z1082" s="476"/>
      <c r="AA1082" s="476"/>
      <c r="AB1082" s="476"/>
      <c r="AC1082" s="476"/>
      <c r="AD1082" s="476"/>
      <c r="AE1082" s="476"/>
      <c r="AF1082" s="476">
        <v>238</v>
      </c>
      <c r="AG1082" s="476"/>
      <c r="AH1082" s="476"/>
      <c r="AI1082" s="476">
        <v>-759.05</v>
      </c>
      <c r="AJ1082" s="458">
        <f t="shared" si="869"/>
        <v>-521.05</v>
      </c>
      <c r="AK1082" s="476"/>
      <c r="AL1082" s="476"/>
      <c r="AM1082" s="499">
        <f t="shared" si="870"/>
        <v>-521.05</v>
      </c>
      <c r="AN1082" s="470"/>
      <c r="AO1082" s="470"/>
      <c r="AP1082" s="470"/>
      <c r="AQ1082" s="72">
        <f t="shared" si="871"/>
        <v>-521.05</v>
      </c>
    </row>
    <row r="1083" s="449" customFormat="1" ht="14" customHeight="1" spans="1:43">
      <c r="A1083" s="469"/>
      <c r="B1083" s="470"/>
      <c r="C1083" s="206" t="s">
        <v>1071</v>
      </c>
      <c r="D1083" s="474">
        <f t="shared" ref="D1083:AQ1083" si="872">SUM(D1084:D1091)</f>
        <v>0</v>
      </c>
      <c r="E1083" s="474">
        <f t="shared" si="872"/>
        <v>0</v>
      </c>
      <c r="F1083" s="474">
        <f t="shared" si="872"/>
        <v>0</v>
      </c>
      <c r="G1083" s="474">
        <f t="shared" si="872"/>
        <v>0</v>
      </c>
      <c r="H1083" s="474">
        <f t="shared" si="872"/>
        <v>0</v>
      </c>
      <c r="I1083" s="474">
        <f t="shared" si="872"/>
        <v>0</v>
      </c>
      <c r="J1083" s="474">
        <f t="shared" si="872"/>
        <v>0</v>
      </c>
      <c r="K1083" s="474">
        <f t="shared" si="872"/>
        <v>0</v>
      </c>
      <c r="L1083" s="474">
        <f t="shared" si="872"/>
        <v>0</v>
      </c>
      <c r="M1083" s="474">
        <f t="shared" si="872"/>
        <v>0</v>
      </c>
      <c r="N1083" s="474">
        <f t="shared" si="872"/>
        <v>0</v>
      </c>
      <c r="O1083" s="474">
        <f t="shared" si="872"/>
        <v>0</v>
      </c>
      <c r="P1083" s="474">
        <f t="shared" si="872"/>
        <v>0</v>
      </c>
      <c r="Q1083" s="474">
        <f t="shared" si="872"/>
        <v>0</v>
      </c>
      <c r="R1083" s="474">
        <f t="shared" si="872"/>
        <v>0</v>
      </c>
      <c r="S1083" s="474">
        <f t="shared" si="872"/>
        <v>0</v>
      </c>
      <c r="T1083" s="474">
        <f t="shared" si="872"/>
        <v>0</v>
      </c>
      <c r="U1083" s="474">
        <f t="shared" si="872"/>
        <v>0</v>
      </c>
      <c r="V1083" s="474">
        <f t="shared" si="872"/>
        <v>0</v>
      </c>
      <c r="W1083" s="474">
        <f t="shared" si="872"/>
        <v>0</v>
      </c>
      <c r="X1083" s="474">
        <f t="shared" si="872"/>
        <v>0</v>
      </c>
      <c r="Y1083" s="474">
        <f t="shared" si="872"/>
        <v>0</v>
      </c>
      <c r="Z1083" s="474">
        <f t="shared" si="872"/>
        <v>0</v>
      </c>
      <c r="AA1083" s="474">
        <f t="shared" si="872"/>
        <v>0</v>
      </c>
      <c r="AB1083" s="474">
        <f t="shared" si="872"/>
        <v>0</v>
      </c>
      <c r="AC1083" s="474">
        <f t="shared" si="872"/>
        <v>0</v>
      </c>
      <c r="AD1083" s="474">
        <f t="shared" si="872"/>
        <v>0</v>
      </c>
      <c r="AE1083" s="474">
        <f t="shared" si="872"/>
        <v>0</v>
      </c>
      <c r="AF1083" s="474">
        <f t="shared" si="872"/>
        <v>0</v>
      </c>
      <c r="AG1083" s="474">
        <f t="shared" si="872"/>
        <v>0</v>
      </c>
      <c r="AH1083" s="474">
        <f t="shared" si="872"/>
        <v>0</v>
      </c>
      <c r="AI1083" s="474">
        <f t="shared" si="872"/>
        <v>0</v>
      </c>
      <c r="AJ1083" s="474">
        <f t="shared" si="872"/>
        <v>0</v>
      </c>
      <c r="AK1083" s="474">
        <f t="shared" si="872"/>
        <v>0</v>
      </c>
      <c r="AL1083" s="474">
        <f t="shared" si="872"/>
        <v>0</v>
      </c>
      <c r="AM1083" s="498">
        <f t="shared" si="872"/>
        <v>0</v>
      </c>
      <c r="AN1083" s="474">
        <f t="shared" si="872"/>
        <v>0</v>
      </c>
      <c r="AO1083" s="474">
        <f t="shared" si="872"/>
        <v>0</v>
      </c>
      <c r="AP1083" s="474">
        <f t="shared" si="872"/>
        <v>0</v>
      </c>
      <c r="AQ1083" s="474">
        <f t="shared" si="872"/>
        <v>0</v>
      </c>
    </row>
    <row r="1084" s="449" customFormat="1" ht="14" customHeight="1" spans="1:43">
      <c r="A1084" s="469"/>
      <c r="B1084" s="470"/>
      <c r="C1084" s="206" t="s">
        <v>811</v>
      </c>
      <c r="D1084" s="474"/>
      <c r="E1084" s="475">
        <f t="shared" ref="E1084:E1091" si="873">R1084+U1084+V1084+AJ1084+AL1084</f>
        <v>0</v>
      </c>
      <c r="F1084" s="470"/>
      <c r="G1084" s="470"/>
      <c r="H1084" s="470"/>
      <c r="I1084" s="470"/>
      <c r="J1084" s="470"/>
      <c r="K1084" s="470"/>
      <c r="L1084" s="470"/>
      <c r="M1084" s="470"/>
      <c r="N1084" s="470"/>
      <c r="O1084" s="470"/>
      <c r="P1084" s="470"/>
      <c r="Q1084" s="470"/>
      <c r="R1084" s="458">
        <f t="shared" ref="R1084:R1091" si="874">SUM(F1084:Q1084)</f>
        <v>0</v>
      </c>
      <c r="S1084" s="476"/>
      <c r="T1084" s="476"/>
      <c r="U1084" s="458">
        <f t="shared" ref="U1084:U1091" si="875">SUM(S1084:T1084)</f>
        <v>0</v>
      </c>
      <c r="V1084" s="476"/>
      <c r="W1084" s="476"/>
      <c r="X1084" s="476"/>
      <c r="Y1084" s="476"/>
      <c r="Z1084" s="476"/>
      <c r="AA1084" s="476"/>
      <c r="AB1084" s="476"/>
      <c r="AC1084" s="476"/>
      <c r="AD1084" s="476"/>
      <c r="AE1084" s="476"/>
      <c r="AF1084" s="476"/>
      <c r="AG1084" s="476"/>
      <c r="AH1084" s="476"/>
      <c r="AI1084" s="476"/>
      <c r="AJ1084" s="458">
        <f t="shared" ref="AJ1084:AJ1091" si="876">SUM(W1084:AI1084)</f>
        <v>0</v>
      </c>
      <c r="AK1084" s="476"/>
      <c r="AL1084" s="476"/>
      <c r="AM1084" s="499">
        <f t="shared" ref="AM1084:AM1091" si="877">R1084+U1084+V1084+AJ1084+AL1084</f>
        <v>0</v>
      </c>
      <c r="AN1084" s="470"/>
      <c r="AO1084" s="470"/>
      <c r="AP1084" s="470"/>
      <c r="AQ1084" s="72">
        <f t="shared" ref="AQ1084:AQ1091" si="878">AM1084+AN1084+AO1084+AP1084</f>
        <v>0</v>
      </c>
    </row>
    <row r="1085" s="449" customFormat="1" ht="14" customHeight="1" spans="1:43">
      <c r="A1085" s="469"/>
      <c r="B1085" s="470"/>
      <c r="C1085" s="206" t="s">
        <v>812</v>
      </c>
      <c r="D1085" s="474"/>
      <c r="E1085" s="475">
        <f t="shared" si="873"/>
        <v>0</v>
      </c>
      <c r="F1085" s="470"/>
      <c r="G1085" s="470"/>
      <c r="H1085" s="470"/>
      <c r="I1085" s="470"/>
      <c r="J1085" s="470"/>
      <c r="K1085" s="470"/>
      <c r="L1085" s="470"/>
      <c r="M1085" s="470"/>
      <c r="N1085" s="470"/>
      <c r="O1085" s="470"/>
      <c r="P1085" s="470"/>
      <c r="Q1085" s="470"/>
      <c r="R1085" s="458">
        <f t="shared" si="874"/>
        <v>0</v>
      </c>
      <c r="S1085" s="476"/>
      <c r="T1085" s="476"/>
      <c r="U1085" s="458">
        <f t="shared" si="875"/>
        <v>0</v>
      </c>
      <c r="V1085" s="476"/>
      <c r="W1085" s="476"/>
      <c r="X1085" s="476"/>
      <c r="Y1085" s="476"/>
      <c r="Z1085" s="476"/>
      <c r="AA1085" s="476"/>
      <c r="AB1085" s="476"/>
      <c r="AC1085" s="476"/>
      <c r="AD1085" s="476"/>
      <c r="AE1085" s="476"/>
      <c r="AF1085" s="476"/>
      <c r="AG1085" s="476"/>
      <c r="AH1085" s="476"/>
      <c r="AI1085" s="476"/>
      <c r="AJ1085" s="458">
        <f t="shared" si="876"/>
        <v>0</v>
      </c>
      <c r="AK1085" s="476"/>
      <c r="AL1085" s="476"/>
      <c r="AM1085" s="499">
        <f t="shared" si="877"/>
        <v>0</v>
      </c>
      <c r="AN1085" s="470"/>
      <c r="AO1085" s="470"/>
      <c r="AP1085" s="470"/>
      <c r="AQ1085" s="72">
        <f t="shared" si="878"/>
        <v>0</v>
      </c>
    </row>
    <row r="1086" s="449" customFormat="1" ht="14" customHeight="1" spans="1:43">
      <c r="A1086" s="469"/>
      <c r="B1086" s="470"/>
      <c r="C1086" s="206" t="s">
        <v>813</v>
      </c>
      <c r="D1086" s="474"/>
      <c r="E1086" s="475">
        <f t="shared" si="873"/>
        <v>0</v>
      </c>
      <c r="F1086" s="470"/>
      <c r="G1086" s="470"/>
      <c r="H1086" s="470"/>
      <c r="I1086" s="470"/>
      <c r="J1086" s="470"/>
      <c r="K1086" s="470"/>
      <c r="L1086" s="470"/>
      <c r="M1086" s="470"/>
      <c r="N1086" s="470"/>
      <c r="O1086" s="470"/>
      <c r="P1086" s="470"/>
      <c r="Q1086" s="470"/>
      <c r="R1086" s="458">
        <f t="shared" si="874"/>
        <v>0</v>
      </c>
      <c r="S1086" s="476"/>
      <c r="T1086" s="476"/>
      <c r="U1086" s="458">
        <f t="shared" si="875"/>
        <v>0</v>
      </c>
      <c r="V1086" s="476"/>
      <c r="W1086" s="476"/>
      <c r="X1086" s="476"/>
      <c r="Y1086" s="476"/>
      <c r="Z1086" s="476"/>
      <c r="AA1086" s="476"/>
      <c r="AB1086" s="476"/>
      <c r="AC1086" s="476"/>
      <c r="AD1086" s="476"/>
      <c r="AE1086" s="476"/>
      <c r="AF1086" s="476"/>
      <c r="AG1086" s="476"/>
      <c r="AH1086" s="476"/>
      <c r="AI1086" s="476"/>
      <c r="AJ1086" s="458">
        <f t="shared" si="876"/>
        <v>0</v>
      </c>
      <c r="AK1086" s="476"/>
      <c r="AL1086" s="476"/>
      <c r="AM1086" s="499">
        <f t="shared" si="877"/>
        <v>0</v>
      </c>
      <c r="AN1086" s="470"/>
      <c r="AO1086" s="470"/>
      <c r="AP1086" s="470"/>
      <c r="AQ1086" s="72">
        <f t="shared" si="878"/>
        <v>0</v>
      </c>
    </row>
    <row r="1087" s="449" customFormat="1" ht="14" customHeight="1" spans="1:43">
      <c r="A1087" s="469"/>
      <c r="B1087" s="470"/>
      <c r="C1087" s="206" t="s">
        <v>1072</v>
      </c>
      <c r="D1087" s="474"/>
      <c r="E1087" s="475">
        <f t="shared" si="873"/>
        <v>0</v>
      </c>
      <c r="F1087" s="470"/>
      <c r="G1087" s="470"/>
      <c r="H1087" s="470"/>
      <c r="I1087" s="470"/>
      <c r="J1087" s="470"/>
      <c r="K1087" s="470"/>
      <c r="L1087" s="470"/>
      <c r="M1087" s="470"/>
      <c r="N1087" s="470"/>
      <c r="O1087" s="470"/>
      <c r="P1087" s="470"/>
      <c r="Q1087" s="470"/>
      <c r="R1087" s="458">
        <f t="shared" si="874"/>
        <v>0</v>
      </c>
      <c r="S1087" s="476"/>
      <c r="T1087" s="476"/>
      <c r="U1087" s="458">
        <f t="shared" si="875"/>
        <v>0</v>
      </c>
      <c r="V1087" s="476"/>
      <c r="W1087" s="476"/>
      <c r="X1087" s="476"/>
      <c r="Y1087" s="476"/>
      <c r="Z1087" s="476"/>
      <c r="AA1087" s="476"/>
      <c r="AB1087" s="476"/>
      <c r="AC1087" s="476"/>
      <c r="AD1087" s="476"/>
      <c r="AE1087" s="476"/>
      <c r="AF1087" s="476"/>
      <c r="AG1087" s="476"/>
      <c r="AH1087" s="476"/>
      <c r="AI1087" s="476"/>
      <c r="AJ1087" s="458">
        <f t="shared" si="876"/>
        <v>0</v>
      </c>
      <c r="AK1087" s="476"/>
      <c r="AL1087" s="476"/>
      <c r="AM1087" s="499">
        <f t="shared" si="877"/>
        <v>0</v>
      </c>
      <c r="AN1087" s="470"/>
      <c r="AO1087" s="470"/>
      <c r="AP1087" s="470"/>
      <c r="AQ1087" s="72">
        <f t="shared" si="878"/>
        <v>0</v>
      </c>
    </row>
    <row r="1088" s="449" customFormat="1" ht="14" customHeight="1" spans="1:43">
      <c r="A1088" s="469"/>
      <c r="B1088" s="470"/>
      <c r="C1088" s="206" t="s">
        <v>1073</v>
      </c>
      <c r="D1088" s="474"/>
      <c r="E1088" s="475">
        <f t="shared" si="873"/>
        <v>0</v>
      </c>
      <c r="F1088" s="470"/>
      <c r="G1088" s="470"/>
      <c r="H1088" s="470"/>
      <c r="I1088" s="470"/>
      <c r="J1088" s="470"/>
      <c r="K1088" s="470"/>
      <c r="L1088" s="470"/>
      <c r="M1088" s="470"/>
      <c r="N1088" s="470"/>
      <c r="O1088" s="470"/>
      <c r="P1088" s="470"/>
      <c r="Q1088" s="470"/>
      <c r="R1088" s="458">
        <f t="shared" si="874"/>
        <v>0</v>
      </c>
      <c r="S1088" s="476"/>
      <c r="T1088" s="476"/>
      <c r="U1088" s="458">
        <f t="shared" si="875"/>
        <v>0</v>
      </c>
      <c r="V1088" s="476"/>
      <c r="W1088" s="476"/>
      <c r="X1088" s="476"/>
      <c r="Y1088" s="476"/>
      <c r="Z1088" s="476"/>
      <c r="AA1088" s="476"/>
      <c r="AB1088" s="476"/>
      <c r="AC1088" s="476"/>
      <c r="AD1088" s="476"/>
      <c r="AE1088" s="476"/>
      <c r="AF1088" s="476"/>
      <c r="AG1088" s="476"/>
      <c r="AH1088" s="476"/>
      <c r="AI1088" s="476"/>
      <c r="AJ1088" s="458">
        <f t="shared" si="876"/>
        <v>0</v>
      </c>
      <c r="AK1088" s="476"/>
      <c r="AL1088" s="476"/>
      <c r="AM1088" s="499">
        <f t="shared" si="877"/>
        <v>0</v>
      </c>
      <c r="AN1088" s="470"/>
      <c r="AO1088" s="470"/>
      <c r="AP1088" s="470"/>
      <c r="AQ1088" s="72">
        <f t="shared" si="878"/>
        <v>0</v>
      </c>
    </row>
    <row r="1089" s="449" customFormat="1" ht="14" customHeight="1" spans="1:43">
      <c r="A1089" s="469"/>
      <c r="B1089" s="470"/>
      <c r="C1089" s="206" t="s">
        <v>1074</v>
      </c>
      <c r="D1089" s="474"/>
      <c r="E1089" s="475">
        <f t="shared" si="873"/>
        <v>0</v>
      </c>
      <c r="F1089" s="470"/>
      <c r="G1089" s="470"/>
      <c r="H1089" s="470"/>
      <c r="I1089" s="470"/>
      <c r="J1089" s="470"/>
      <c r="K1089" s="470"/>
      <c r="L1089" s="470"/>
      <c r="M1089" s="470"/>
      <c r="N1089" s="470"/>
      <c r="O1089" s="470"/>
      <c r="P1089" s="470"/>
      <c r="Q1089" s="470"/>
      <c r="R1089" s="458">
        <f t="shared" si="874"/>
        <v>0</v>
      </c>
      <c r="S1089" s="476"/>
      <c r="T1089" s="476"/>
      <c r="U1089" s="458">
        <f t="shared" si="875"/>
        <v>0</v>
      </c>
      <c r="V1089" s="476"/>
      <c r="W1089" s="476"/>
      <c r="X1089" s="476"/>
      <c r="Y1089" s="476"/>
      <c r="Z1089" s="476"/>
      <c r="AA1089" s="476"/>
      <c r="AB1089" s="476"/>
      <c r="AC1089" s="476"/>
      <c r="AD1089" s="476"/>
      <c r="AE1089" s="476"/>
      <c r="AF1089" s="476"/>
      <c r="AG1089" s="476"/>
      <c r="AH1089" s="476"/>
      <c r="AI1089" s="476"/>
      <c r="AJ1089" s="458">
        <f t="shared" si="876"/>
        <v>0</v>
      </c>
      <c r="AK1089" s="476"/>
      <c r="AL1089" s="476"/>
      <c r="AM1089" s="499">
        <f t="shared" si="877"/>
        <v>0</v>
      </c>
      <c r="AN1089" s="470"/>
      <c r="AO1089" s="470"/>
      <c r="AP1089" s="470"/>
      <c r="AQ1089" s="72">
        <f t="shared" si="878"/>
        <v>0</v>
      </c>
    </row>
    <row r="1090" s="449" customFormat="1" ht="14" customHeight="1" spans="1:43">
      <c r="A1090" s="469"/>
      <c r="B1090" s="470"/>
      <c r="C1090" s="206" t="s">
        <v>830</v>
      </c>
      <c r="D1090" s="474"/>
      <c r="E1090" s="475">
        <f t="shared" si="873"/>
        <v>0</v>
      </c>
      <c r="F1090" s="470"/>
      <c r="G1090" s="470"/>
      <c r="H1090" s="470"/>
      <c r="I1090" s="470"/>
      <c r="J1090" s="470"/>
      <c r="K1090" s="470"/>
      <c r="L1090" s="470"/>
      <c r="M1090" s="470"/>
      <c r="N1090" s="470"/>
      <c r="O1090" s="470"/>
      <c r="P1090" s="470"/>
      <c r="Q1090" s="470"/>
      <c r="R1090" s="458">
        <f t="shared" si="874"/>
        <v>0</v>
      </c>
      <c r="S1090" s="476"/>
      <c r="T1090" s="476"/>
      <c r="U1090" s="458">
        <f t="shared" si="875"/>
        <v>0</v>
      </c>
      <c r="V1090" s="476"/>
      <c r="W1090" s="476"/>
      <c r="X1090" s="476"/>
      <c r="Y1090" s="476"/>
      <c r="Z1090" s="476"/>
      <c r="AA1090" s="476"/>
      <c r="AB1090" s="476"/>
      <c r="AC1090" s="476"/>
      <c r="AD1090" s="476"/>
      <c r="AE1090" s="476"/>
      <c r="AF1090" s="476"/>
      <c r="AG1090" s="476"/>
      <c r="AH1090" s="476"/>
      <c r="AI1090" s="476"/>
      <c r="AJ1090" s="458">
        <f t="shared" si="876"/>
        <v>0</v>
      </c>
      <c r="AK1090" s="476"/>
      <c r="AL1090" s="476"/>
      <c r="AM1090" s="499">
        <f t="shared" si="877"/>
        <v>0</v>
      </c>
      <c r="AN1090" s="470"/>
      <c r="AO1090" s="470"/>
      <c r="AP1090" s="470"/>
      <c r="AQ1090" s="72">
        <f t="shared" si="878"/>
        <v>0</v>
      </c>
    </row>
    <row r="1091" s="449" customFormat="1" ht="14" customHeight="1" spans="1:43">
      <c r="A1091" s="469"/>
      <c r="B1091" s="470"/>
      <c r="C1091" s="206" t="s">
        <v>1075</v>
      </c>
      <c r="D1091" s="474"/>
      <c r="E1091" s="475">
        <f t="shared" si="873"/>
        <v>0</v>
      </c>
      <c r="F1091" s="470"/>
      <c r="G1091" s="470"/>
      <c r="H1091" s="470"/>
      <c r="I1091" s="470"/>
      <c r="J1091" s="470"/>
      <c r="K1091" s="470"/>
      <c r="L1091" s="470"/>
      <c r="M1091" s="470"/>
      <c r="N1091" s="470"/>
      <c r="O1091" s="470"/>
      <c r="P1091" s="470"/>
      <c r="Q1091" s="470"/>
      <c r="R1091" s="458">
        <f t="shared" si="874"/>
        <v>0</v>
      </c>
      <c r="S1091" s="476"/>
      <c r="T1091" s="476"/>
      <c r="U1091" s="458">
        <f t="shared" si="875"/>
        <v>0</v>
      </c>
      <c r="V1091" s="476"/>
      <c r="W1091" s="476"/>
      <c r="X1091" s="476"/>
      <c r="Y1091" s="476"/>
      <c r="Z1091" s="476"/>
      <c r="AA1091" s="476"/>
      <c r="AB1091" s="476"/>
      <c r="AC1091" s="476"/>
      <c r="AD1091" s="476"/>
      <c r="AE1091" s="476"/>
      <c r="AF1091" s="476"/>
      <c r="AG1091" s="476"/>
      <c r="AH1091" s="476"/>
      <c r="AI1091" s="476"/>
      <c r="AJ1091" s="458">
        <f t="shared" si="876"/>
        <v>0</v>
      </c>
      <c r="AK1091" s="476"/>
      <c r="AL1091" s="476"/>
      <c r="AM1091" s="499">
        <f t="shared" si="877"/>
        <v>0</v>
      </c>
      <c r="AN1091" s="470"/>
      <c r="AO1091" s="470"/>
      <c r="AP1091" s="470"/>
      <c r="AQ1091" s="72">
        <f t="shared" si="878"/>
        <v>0</v>
      </c>
    </row>
    <row r="1092" s="449" customFormat="1" ht="14" customHeight="1" spans="1:43">
      <c r="A1092" s="469"/>
      <c r="B1092" s="470"/>
      <c r="C1092" s="206" t="s">
        <v>1076</v>
      </c>
      <c r="D1092" s="474">
        <f t="shared" ref="D1092:AQ1092" si="879">SUM(D1093:D1106)</f>
        <v>0</v>
      </c>
      <c r="E1092" s="474">
        <f t="shared" si="879"/>
        <v>39</v>
      </c>
      <c r="F1092" s="474">
        <f t="shared" si="879"/>
        <v>0</v>
      </c>
      <c r="G1092" s="474">
        <f t="shared" si="879"/>
        <v>0</v>
      </c>
      <c r="H1092" s="474">
        <f t="shared" si="879"/>
        <v>0</v>
      </c>
      <c r="I1092" s="474">
        <f t="shared" si="879"/>
        <v>0</v>
      </c>
      <c r="J1092" s="474">
        <f t="shared" si="879"/>
        <v>0</v>
      </c>
      <c r="K1092" s="474">
        <f t="shared" si="879"/>
        <v>0</v>
      </c>
      <c r="L1092" s="474">
        <f t="shared" si="879"/>
        <v>0</v>
      </c>
      <c r="M1092" s="474">
        <f t="shared" si="879"/>
        <v>0</v>
      </c>
      <c r="N1092" s="474">
        <f t="shared" si="879"/>
        <v>0</v>
      </c>
      <c r="O1092" s="474">
        <f t="shared" si="879"/>
        <v>0</v>
      </c>
      <c r="P1092" s="474">
        <f t="shared" si="879"/>
        <v>0</v>
      </c>
      <c r="Q1092" s="474">
        <f t="shared" si="879"/>
        <v>0</v>
      </c>
      <c r="R1092" s="474">
        <f t="shared" si="879"/>
        <v>0</v>
      </c>
      <c r="S1092" s="474">
        <f t="shared" si="879"/>
        <v>0</v>
      </c>
      <c r="T1092" s="474">
        <f t="shared" si="879"/>
        <v>0</v>
      </c>
      <c r="U1092" s="474">
        <f t="shared" si="879"/>
        <v>0</v>
      </c>
      <c r="V1092" s="474">
        <f t="shared" si="879"/>
        <v>0</v>
      </c>
      <c r="W1092" s="474">
        <f t="shared" si="879"/>
        <v>12.4</v>
      </c>
      <c r="X1092" s="474">
        <f t="shared" si="879"/>
        <v>0</v>
      </c>
      <c r="Y1092" s="474">
        <f t="shared" si="879"/>
        <v>26.6</v>
      </c>
      <c r="Z1092" s="474">
        <f t="shared" si="879"/>
        <v>0</v>
      </c>
      <c r="AA1092" s="474">
        <f t="shared" si="879"/>
        <v>0</v>
      </c>
      <c r="AB1092" s="474">
        <f t="shared" si="879"/>
        <v>0</v>
      </c>
      <c r="AC1092" s="474">
        <f t="shared" si="879"/>
        <v>0</v>
      </c>
      <c r="AD1092" s="474">
        <f t="shared" si="879"/>
        <v>0</v>
      </c>
      <c r="AE1092" s="474">
        <f t="shared" si="879"/>
        <v>0</v>
      </c>
      <c r="AF1092" s="474">
        <f t="shared" si="879"/>
        <v>0</v>
      </c>
      <c r="AG1092" s="474">
        <f t="shared" si="879"/>
        <v>0</v>
      </c>
      <c r="AH1092" s="474">
        <f t="shared" si="879"/>
        <v>0</v>
      </c>
      <c r="AI1092" s="474">
        <f t="shared" si="879"/>
        <v>0</v>
      </c>
      <c r="AJ1092" s="474">
        <f t="shared" si="879"/>
        <v>39</v>
      </c>
      <c r="AK1092" s="474">
        <f t="shared" si="879"/>
        <v>0</v>
      </c>
      <c r="AL1092" s="474">
        <f t="shared" si="879"/>
        <v>0</v>
      </c>
      <c r="AM1092" s="498">
        <f t="shared" si="879"/>
        <v>39</v>
      </c>
      <c r="AN1092" s="474">
        <f t="shared" si="879"/>
        <v>0</v>
      </c>
      <c r="AO1092" s="474">
        <f t="shared" si="879"/>
        <v>0</v>
      </c>
      <c r="AP1092" s="474">
        <f t="shared" si="879"/>
        <v>0</v>
      </c>
      <c r="AQ1092" s="474">
        <f t="shared" si="879"/>
        <v>39</v>
      </c>
    </row>
    <row r="1093" s="449" customFormat="1" ht="14" customHeight="1" spans="1:43">
      <c r="A1093" s="469"/>
      <c r="B1093" s="470"/>
      <c r="C1093" s="206" t="s">
        <v>811</v>
      </c>
      <c r="D1093" s="474"/>
      <c r="E1093" s="475">
        <f t="shared" ref="E1093:E1107" si="880">R1093+U1093+V1093+AJ1093+AL1093</f>
        <v>0</v>
      </c>
      <c r="F1093" s="470"/>
      <c r="G1093" s="470"/>
      <c r="H1093" s="470"/>
      <c r="I1093" s="470"/>
      <c r="J1093" s="470"/>
      <c r="K1093" s="470"/>
      <c r="L1093" s="470"/>
      <c r="M1093" s="470"/>
      <c r="N1093" s="470"/>
      <c r="O1093" s="470"/>
      <c r="P1093" s="470"/>
      <c r="Q1093" s="470"/>
      <c r="R1093" s="458">
        <f t="shared" ref="R1093:R1107" si="881">SUM(F1093:Q1093)</f>
        <v>0</v>
      </c>
      <c r="S1093" s="476"/>
      <c r="T1093" s="476"/>
      <c r="U1093" s="458">
        <f t="shared" ref="U1093:U1107" si="882">SUM(S1093:T1093)</f>
        <v>0</v>
      </c>
      <c r="V1093" s="476"/>
      <c r="W1093" s="476"/>
      <c r="X1093" s="476"/>
      <c r="Y1093" s="476"/>
      <c r="Z1093" s="476"/>
      <c r="AA1093" s="476"/>
      <c r="AB1093" s="476"/>
      <c r="AC1093" s="476"/>
      <c r="AD1093" s="476"/>
      <c r="AE1093" s="476"/>
      <c r="AF1093" s="476"/>
      <c r="AG1093" s="476"/>
      <c r="AH1093" s="476"/>
      <c r="AI1093" s="476"/>
      <c r="AJ1093" s="458">
        <f t="shared" ref="AJ1093:AJ1107" si="883">SUM(W1093:AI1093)</f>
        <v>0</v>
      </c>
      <c r="AK1093" s="476"/>
      <c r="AL1093" s="476"/>
      <c r="AM1093" s="499">
        <f t="shared" ref="AM1093:AM1107" si="884">R1093+U1093+V1093+AJ1093+AL1093</f>
        <v>0</v>
      </c>
      <c r="AN1093" s="470"/>
      <c r="AO1093" s="470"/>
      <c r="AP1093" s="470"/>
      <c r="AQ1093" s="72">
        <f t="shared" ref="AQ1093:AQ1107" si="885">AM1093+AN1093+AO1093+AP1093</f>
        <v>0</v>
      </c>
    </row>
    <row r="1094" s="449" customFormat="1" ht="14" customHeight="1" spans="1:43">
      <c r="A1094" s="469"/>
      <c r="B1094" s="470"/>
      <c r="C1094" s="206" t="s">
        <v>812</v>
      </c>
      <c r="D1094" s="474"/>
      <c r="E1094" s="475">
        <f t="shared" si="880"/>
        <v>0</v>
      </c>
      <c r="F1094" s="470"/>
      <c r="G1094" s="470"/>
      <c r="H1094" s="470"/>
      <c r="I1094" s="470"/>
      <c r="J1094" s="470"/>
      <c r="K1094" s="470"/>
      <c r="L1094" s="470"/>
      <c r="M1094" s="470"/>
      <c r="N1094" s="470"/>
      <c r="O1094" s="470"/>
      <c r="P1094" s="470"/>
      <c r="Q1094" s="470"/>
      <c r="R1094" s="458">
        <f t="shared" si="881"/>
        <v>0</v>
      </c>
      <c r="S1094" s="476"/>
      <c r="T1094" s="476"/>
      <c r="U1094" s="458">
        <f t="shared" si="882"/>
        <v>0</v>
      </c>
      <c r="V1094" s="476"/>
      <c r="W1094" s="476"/>
      <c r="X1094" s="476"/>
      <c r="Y1094" s="476"/>
      <c r="Z1094" s="476"/>
      <c r="AA1094" s="476"/>
      <c r="AB1094" s="476"/>
      <c r="AC1094" s="476"/>
      <c r="AD1094" s="476"/>
      <c r="AE1094" s="476"/>
      <c r="AF1094" s="476"/>
      <c r="AG1094" s="476"/>
      <c r="AH1094" s="476"/>
      <c r="AI1094" s="476"/>
      <c r="AJ1094" s="458">
        <f t="shared" si="883"/>
        <v>0</v>
      </c>
      <c r="AK1094" s="476"/>
      <c r="AL1094" s="476"/>
      <c r="AM1094" s="499">
        <f t="shared" si="884"/>
        <v>0</v>
      </c>
      <c r="AN1094" s="470"/>
      <c r="AO1094" s="470"/>
      <c r="AP1094" s="470"/>
      <c r="AQ1094" s="72">
        <f t="shared" si="885"/>
        <v>0</v>
      </c>
    </row>
    <row r="1095" s="449" customFormat="1" ht="14" customHeight="1" spans="1:43">
      <c r="A1095" s="469"/>
      <c r="B1095" s="470"/>
      <c r="C1095" s="206" t="s">
        <v>813</v>
      </c>
      <c r="D1095" s="474"/>
      <c r="E1095" s="475">
        <f t="shared" si="880"/>
        <v>0</v>
      </c>
      <c r="F1095" s="470"/>
      <c r="G1095" s="470"/>
      <c r="H1095" s="470"/>
      <c r="I1095" s="470"/>
      <c r="J1095" s="470"/>
      <c r="K1095" s="470"/>
      <c r="L1095" s="470"/>
      <c r="M1095" s="470"/>
      <c r="N1095" s="470"/>
      <c r="O1095" s="470"/>
      <c r="P1095" s="470"/>
      <c r="Q1095" s="470"/>
      <c r="R1095" s="458">
        <f t="shared" si="881"/>
        <v>0</v>
      </c>
      <c r="S1095" s="476"/>
      <c r="T1095" s="476"/>
      <c r="U1095" s="458">
        <f t="shared" si="882"/>
        <v>0</v>
      </c>
      <c r="V1095" s="476"/>
      <c r="W1095" s="476"/>
      <c r="X1095" s="476"/>
      <c r="Y1095" s="476"/>
      <c r="Z1095" s="476"/>
      <c r="AA1095" s="476"/>
      <c r="AB1095" s="476"/>
      <c r="AC1095" s="476"/>
      <c r="AD1095" s="476"/>
      <c r="AE1095" s="476"/>
      <c r="AF1095" s="476"/>
      <c r="AG1095" s="476"/>
      <c r="AH1095" s="476"/>
      <c r="AI1095" s="476"/>
      <c r="AJ1095" s="458">
        <f t="shared" si="883"/>
        <v>0</v>
      </c>
      <c r="AK1095" s="476"/>
      <c r="AL1095" s="476"/>
      <c r="AM1095" s="499">
        <f t="shared" si="884"/>
        <v>0</v>
      </c>
      <c r="AN1095" s="470"/>
      <c r="AO1095" s="470"/>
      <c r="AP1095" s="470"/>
      <c r="AQ1095" s="72">
        <f t="shared" si="885"/>
        <v>0</v>
      </c>
    </row>
    <row r="1096" s="449" customFormat="1" ht="14" customHeight="1" spans="1:43">
      <c r="A1096" s="469"/>
      <c r="B1096" s="470"/>
      <c r="C1096" s="206" t="s">
        <v>1077</v>
      </c>
      <c r="D1096" s="474"/>
      <c r="E1096" s="475">
        <f t="shared" si="880"/>
        <v>28.5</v>
      </c>
      <c r="F1096" s="470"/>
      <c r="G1096" s="470"/>
      <c r="H1096" s="470"/>
      <c r="I1096" s="470"/>
      <c r="J1096" s="470"/>
      <c r="K1096" s="470"/>
      <c r="L1096" s="470"/>
      <c r="M1096" s="470"/>
      <c r="N1096" s="470"/>
      <c r="O1096" s="470"/>
      <c r="P1096" s="470"/>
      <c r="Q1096" s="470"/>
      <c r="R1096" s="458">
        <f t="shared" si="881"/>
        <v>0</v>
      </c>
      <c r="S1096" s="476"/>
      <c r="T1096" s="476"/>
      <c r="U1096" s="458">
        <f t="shared" si="882"/>
        <v>0</v>
      </c>
      <c r="V1096" s="476"/>
      <c r="W1096" s="476">
        <v>12.4</v>
      </c>
      <c r="X1096" s="476"/>
      <c r="Y1096" s="476">
        <v>16.1</v>
      </c>
      <c r="Z1096" s="476"/>
      <c r="AA1096" s="476"/>
      <c r="AB1096" s="476"/>
      <c r="AC1096" s="476"/>
      <c r="AD1096" s="476"/>
      <c r="AE1096" s="476"/>
      <c r="AF1096" s="476"/>
      <c r="AG1096" s="476"/>
      <c r="AH1096" s="476"/>
      <c r="AI1096" s="476"/>
      <c r="AJ1096" s="458">
        <f t="shared" si="883"/>
        <v>28.5</v>
      </c>
      <c r="AK1096" s="476"/>
      <c r="AL1096" s="476"/>
      <c r="AM1096" s="499">
        <f t="shared" si="884"/>
        <v>28.5</v>
      </c>
      <c r="AN1096" s="470"/>
      <c r="AO1096" s="470"/>
      <c r="AP1096" s="470"/>
      <c r="AQ1096" s="72">
        <f t="shared" si="885"/>
        <v>28.5</v>
      </c>
    </row>
    <row r="1097" s="449" customFormat="1" ht="14" customHeight="1" spans="1:43">
      <c r="A1097" s="469"/>
      <c r="B1097" s="470"/>
      <c r="C1097" s="206" t="s">
        <v>1078</v>
      </c>
      <c r="D1097" s="474"/>
      <c r="E1097" s="475">
        <f t="shared" si="880"/>
        <v>2.5</v>
      </c>
      <c r="F1097" s="470"/>
      <c r="G1097" s="470"/>
      <c r="H1097" s="470"/>
      <c r="I1097" s="470"/>
      <c r="J1097" s="470"/>
      <c r="K1097" s="470"/>
      <c r="L1097" s="470"/>
      <c r="M1097" s="470"/>
      <c r="N1097" s="470"/>
      <c r="O1097" s="470"/>
      <c r="P1097" s="470"/>
      <c r="Q1097" s="470"/>
      <c r="R1097" s="458">
        <f t="shared" si="881"/>
        <v>0</v>
      </c>
      <c r="S1097" s="476"/>
      <c r="T1097" s="476"/>
      <c r="U1097" s="458">
        <f t="shared" si="882"/>
        <v>0</v>
      </c>
      <c r="V1097" s="476"/>
      <c r="W1097" s="476"/>
      <c r="X1097" s="476"/>
      <c r="Y1097" s="476">
        <v>2.5</v>
      </c>
      <c r="Z1097" s="476"/>
      <c r="AA1097" s="476"/>
      <c r="AB1097" s="476"/>
      <c r="AC1097" s="476"/>
      <c r="AD1097" s="476"/>
      <c r="AE1097" s="476"/>
      <c r="AF1097" s="476"/>
      <c r="AG1097" s="476"/>
      <c r="AH1097" s="476"/>
      <c r="AI1097" s="476"/>
      <c r="AJ1097" s="458">
        <f t="shared" si="883"/>
        <v>2.5</v>
      </c>
      <c r="AK1097" s="476"/>
      <c r="AL1097" s="476"/>
      <c r="AM1097" s="499">
        <f t="shared" si="884"/>
        <v>2.5</v>
      </c>
      <c r="AN1097" s="470"/>
      <c r="AO1097" s="470"/>
      <c r="AP1097" s="470"/>
      <c r="AQ1097" s="72">
        <f t="shared" si="885"/>
        <v>2.5</v>
      </c>
    </row>
    <row r="1098" s="449" customFormat="1" ht="14" customHeight="1" spans="1:43">
      <c r="A1098" s="469"/>
      <c r="B1098" s="470"/>
      <c r="C1098" s="206" t="s">
        <v>1079</v>
      </c>
      <c r="D1098" s="474"/>
      <c r="E1098" s="475">
        <f t="shared" si="880"/>
        <v>0</v>
      </c>
      <c r="F1098" s="470"/>
      <c r="G1098" s="470"/>
      <c r="H1098" s="470"/>
      <c r="I1098" s="470"/>
      <c r="J1098" s="470"/>
      <c r="K1098" s="470"/>
      <c r="L1098" s="470"/>
      <c r="M1098" s="470"/>
      <c r="N1098" s="470"/>
      <c r="O1098" s="470"/>
      <c r="P1098" s="470"/>
      <c r="Q1098" s="470"/>
      <c r="R1098" s="458">
        <f t="shared" si="881"/>
        <v>0</v>
      </c>
      <c r="S1098" s="476"/>
      <c r="T1098" s="476"/>
      <c r="U1098" s="458">
        <f t="shared" si="882"/>
        <v>0</v>
      </c>
      <c r="V1098" s="476"/>
      <c r="W1098" s="476"/>
      <c r="X1098" s="476"/>
      <c r="Y1098" s="476"/>
      <c r="Z1098" s="476"/>
      <c r="AA1098" s="476"/>
      <c r="AB1098" s="476"/>
      <c r="AC1098" s="476"/>
      <c r="AD1098" s="476"/>
      <c r="AE1098" s="476"/>
      <c r="AF1098" s="476"/>
      <c r="AG1098" s="476"/>
      <c r="AH1098" s="476"/>
      <c r="AI1098" s="476"/>
      <c r="AJ1098" s="458">
        <f t="shared" si="883"/>
        <v>0</v>
      </c>
      <c r="AK1098" s="476"/>
      <c r="AL1098" s="476"/>
      <c r="AM1098" s="499">
        <f t="shared" si="884"/>
        <v>0</v>
      </c>
      <c r="AN1098" s="470"/>
      <c r="AO1098" s="470"/>
      <c r="AP1098" s="470"/>
      <c r="AQ1098" s="72">
        <f t="shared" si="885"/>
        <v>0</v>
      </c>
    </row>
    <row r="1099" s="449" customFormat="1" ht="14" customHeight="1" spans="1:43">
      <c r="A1099" s="469"/>
      <c r="B1099" s="470"/>
      <c r="C1099" s="206" t="s">
        <v>1080</v>
      </c>
      <c r="D1099" s="474"/>
      <c r="E1099" s="475">
        <f t="shared" si="880"/>
        <v>0</v>
      </c>
      <c r="F1099" s="470"/>
      <c r="G1099" s="470"/>
      <c r="H1099" s="470"/>
      <c r="I1099" s="470"/>
      <c r="J1099" s="470"/>
      <c r="K1099" s="470"/>
      <c r="L1099" s="470"/>
      <c r="M1099" s="470"/>
      <c r="N1099" s="470"/>
      <c r="O1099" s="470"/>
      <c r="P1099" s="470"/>
      <c r="Q1099" s="470"/>
      <c r="R1099" s="458">
        <f t="shared" si="881"/>
        <v>0</v>
      </c>
      <c r="S1099" s="476"/>
      <c r="T1099" s="476"/>
      <c r="U1099" s="458">
        <f t="shared" si="882"/>
        <v>0</v>
      </c>
      <c r="V1099" s="476"/>
      <c r="W1099" s="476"/>
      <c r="X1099" s="476"/>
      <c r="Y1099" s="476"/>
      <c r="Z1099" s="476"/>
      <c r="AA1099" s="476"/>
      <c r="AB1099" s="476"/>
      <c r="AC1099" s="476"/>
      <c r="AD1099" s="476"/>
      <c r="AE1099" s="476"/>
      <c r="AF1099" s="476"/>
      <c r="AG1099" s="476"/>
      <c r="AH1099" s="476"/>
      <c r="AI1099" s="476"/>
      <c r="AJ1099" s="458">
        <f t="shared" si="883"/>
        <v>0</v>
      </c>
      <c r="AK1099" s="476"/>
      <c r="AL1099" s="476"/>
      <c r="AM1099" s="499">
        <f t="shared" si="884"/>
        <v>0</v>
      </c>
      <c r="AN1099" s="470"/>
      <c r="AO1099" s="470"/>
      <c r="AP1099" s="470"/>
      <c r="AQ1099" s="72">
        <f t="shared" si="885"/>
        <v>0</v>
      </c>
    </row>
    <row r="1100" s="449" customFormat="1" ht="14" customHeight="1" spans="1:43">
      <c r="A1100" s="469"/>
      <c r="B1100" s="470"/>
      <c r="C1100" s="206" t="s">
        <v>1081</v>
      </c>
      <c r="D1100" s="474"/>
      <c r="E1100" s="475">
        <f t="shared" si="880"/>
        <v>6</v>
      </c>
      <c r="F1100" s="470"/>
      <c r="G1100" s="470"/>
      <c r="H1100" s="470"/>
      <c r="I1100" s="470"/>
      <c r="J1100" s="470"/>
      <c r="K1100" s="470"/>
      <c r="L1100" s="470"/>
      <c r="M1100" s="470"/>
      <c r="N1100" s="470"/>
      <c r="O1100" s="470"/>
      <c r="P1100" s="470"/>
      <c r="Q1100" s="470"/>
      <c r="R1100" s="458">
        <f t="shared" si="881"/>
        <v>0</v>
      </c>
      <c r="S1100" s="476"/>
      <c r="T1100" s="476"/>
      <c r="U1100" s="458">
        <f t="shared" si="882"/>
        <v>0</v>
      </c>
      <c r="V1100" s="476"/>
      <c r="W1100" s="476"/>
      <c r="X1100" s="476"/>
      <c r="Y1100" s="476">
        <v>6</v>
      </c>
      <c r="Z1100" s="476"/>
      <c r="AA1100" s="476"/>
      <c r="AB1100" s="476"/>
      <c r="AC1100" s="476"/>
      <c r="AD1100" s="476"/>
      <c r="AE1100" s="476"/>
      <c r="AF1100" s="476"/>
      <c r="AG1100" s="476"/>
      <c r="AH1100" s="476"/>
      <c r="AI1100" s="476"/>
      <c r="AJ1100" s="458">
        <f t="shared" si="883"/>
        <v>6</v>
      </c>
      <c r="AK1100" s="476"/>
      <c r="AL1100" s="476"/>
      <c r="AM1100" s="499">
        <f t="shared" si="884"/>
        <v>6</v>
      </c>
      <c r="AN1100" s="470"/>
      <c r="AO1100" s="470"/>
      <c r="AP1100" s="470"/>
      <c r="AQ1100" s="72">
        <f t="shared" si="885"/>
        <v>6</v>
      </c>
    </row>
    <row r="1101" s="449" customFormat="1" ht="14" customHeight="1" spans="1:43">
      <c r="A1101" s="469"/>
      <c r="B1101" s="470"/>
      <c r="C1101" s="206" t="s">
        <v>1082</v>
      </c>
      <c r="D1101" s="474"/>
      <c r="E1101" s="475">
        <f t="shared" si="880"/>
        <v>2</v>
      </c>
      <c r="F1101" s="470"/>
      <c r="G1101" s="470"/>
      <c r="H1101" s="470"/>
      <c r="I1101" s="470"/>
      <c r="J1101" s="470"/>
      <c r="K1101" s="470"/>
      <c r="L1101" s="470"/>
      <c r="M1101" s="470"/>
      <c r="N1101" s="470"/>
      <c r="O1101" s="470"/>
      <c r="P1101" s="470"/>
      <c r="Q1101" s="470"/>
      <c r="R1101" s="458">
        <f t="shared" si="881"/>
        <v>0</v>
      </c>
      <c r="S1101" s="476"/>
      <c r="T1101" s="476"/>
      <c r="U1101" s="458">
        <f t="shared" si="882"/>
        <v>0</v>
      </c>
      <c r="V1101" s="476"/>
      <c r="W1101" s="476"/>
      <c r="X1101" s="476"/>
      <c r="Y1101" s="476">
        <v>2</v>
      </c>
      <c r="Z1101" s="476"/>
      <c r="AA1101" s="476"/>
      <c r="AB1101" s="476"/>
      <c r="AC1101" s="476"/>
      <c r="AD1101" s="476"/>
      <c r="AE1101" s="476"/>
      <c r="AF1101" s="476"/>
      <c r="AG1101" s="476"/>
      <c r="AH1101" s="476"/>
      <c r="AI1101" s="476"/>
      <c r="AJ1101" s="458">
        <f t="shared" si="883"/>
        <v>2</v>
      </c>
      <c r="AK1101" s="476"/>
      <c r="AL1101" s="476"/>
      <c r="AM1101" s="499">
        <f t="shared" si="884"/>
        <v>2</v>
      </c>
      <c r="AN1101" s="470"/>
      <c r="AO1101" s="470"/>
      <c r="AP1101" s="470"/>
      <c r="AQ1101" s="72">
        <f t="shared" si="885"/>
        <v>2</v>
      </c>
    </row>
    <row r="1102" s="449" customFormat="1" ht="14" customHeight="1" spans="1:43">
      <c r="A1102" s="469"/>
      <c r="B1102" s="470"/>
      <c r="C1102" s="206" t="s">
        <v>1083</v>
      </c>
      <c r="D1102" s="474"/>
      <c r="E1102" s="475">
        <f t="shared" si="880"/>
        <v>0</v>
      </c>
      <c r="F1102" s="470"/>
      <c r="G1102" s="470"/>
      <c r="H1102" s="470"/>
      <c r="I1102" s="470"/>
      <c r="J1102" s="470"/>
      <c r="K1102" s="470"/>
      <c r="L1102" s="470"/>
      <c r="M1102" s="470"/>
      <c r="N1102" s="470"/>
      <c r="O1102" s="470"/>
      <c r="P1102" s="470"/>
      <c r="Q1102" s="470"/>
      <c r="R1102" s="458">
        <f t="shared" si="881"/>
        <v>0</v>
      </c>
      <c r="S1102" s="476"/>
      <c r="T1102" s="476"/>
      <c r="U1102" s="458">
        <f t="shared" si="882"/>
        <v>0</v>
      </c>
      <c r="V1102" s="476"/>
      <c r="W1102" s="476"/>
      <c r="X1102" s="476"/>
      <c r="Y1102" s="476"/>
      <c r="Z1102" s="476"/>
      <c r="AA1102" s="476"/>
      <c r="AB1102" s="476"/>
      <c r="AC1102" s="476"/>
      <c r="AD1102" s="476"/>
      <c r="AE1102" s="476"/>
      <c r="AF1102" s="476"/>
      <c r="AG1102" s="476"/>
      <c r="AH1102" s="476"/>
      <c r="AI1102" s="476"/>
      <c r="AJ1102" s="458">
        <f t="shared" si="883"/>
        <v>0</v>
      </c>
      <c r="AK1102" s="476"/>
      <c r="AL1102" s="476"/>
      <c r="AM1102" s="499">
        <f t="shared" si="884"/>
        <v>0</v>
      </c>
      <c r="AN1102" s="470"/>
      <c r="AO1102" s="470"/>
      <c r="AP1102" s="470"/>
      <c r="AQ1102" s="72">
        <f t="shared" si="885"/>
        <v>0</v>
      </c>
    </row>
    <row r="1103" s="449" customFormat="1" ht="14" customHeight="1" spans="1:43">
      <c r="A1103" s="469"/>
      <c r="B1103" s="470"/>
      <c r="C1103" s="206" t="s">
        <v>1084</v>
      </c>
      <c r="D1103" s="474"/>
      <c r="E1103" s="475">
        <f t="shared" si="880"/>
        <v>0</v>
      </c>
      <c r="F1103" s="470"/>
      <c r="G1103" s="470"/>
      <c r="H1103" s="470"/>
      <c r="I1103" s="470"/>
      <c r="J1103" s="470"/>
      <c r="K1103" s="470"/>
      <c r="L1103" s="470"/>
      <c r="M1103" s="470"/>
      <c r="N1103" s="470"/>
      <c r="O1103" s="470"/>
      <c r="P1103" s="470"/>
      <c r="Q1103" s="470"/>
      <c r="R1103" s="458">
        <f t="shared" si="881"/>
        <v>0</v>
      </c>
      <c r="S1103" s="476"/>
      <c r="T1103" s="476"/>
      <c r="U1103" s="458">
        <f t="shared" si="882"/>
        <v>0</v>
      </c>
      <c r="V1103" s="476"/>
      <c r="W1103" s="476"/>
      <c r="X1103" s="476"/>
      <c r="Y1103" s="476"/>
      <c r="Z1103" s="476"/>
      <c r="AA1103" s="476"/>
      <c r="AB1103" s="476"/>
      <c r="AC1103" s="476"/>
      <c r="AD1103" s="476"/>
      <c r="AE1103" s="476"/>
      <c r="AF1103" s="476"/>
      <c r="AG1103" s="476"/>
      <c r="AH1103" s="476"/>
      <c r="AI1103" s="476"/>
      <c r="AJ1103" s="458">
        <f t="shared" si="883"/>
        <v>0</v>
      </c>
      <c r="AK1103" s="476"/>
      <c r="AL1103" s="476"/>
      <c r="AM1103" s="499">
        <f t="shared" si="884"/>
        <v>0</v>
      </c>
      <c r="AN1103" s="470"/>
      <c r="AO1103" s="470"/>
      <c r="AP1103" s="470"/>
      <c r="AQ1103" s="72">
        <f t="shared" si="885"/>
        <v>0</v>
      </c>
    </row>
    <row r="1104" s="449" customFormat="1" ht="14" customHeight="1" spans="1:43">
      <c r="A1104" s="469"/>
      <c r="B1104" s="470"/>
      <c r="C1104" s="206" t="s">
        <v>1085</v>
      </c>
      <c r="D1104" s="474"/>
      <c r="E1104" s="475">
        <f t="shared" si="880"/>
        <v>0</v>
      </c>
      <c r="F1104" s="470"/>
      <c r="G1104" s="470"/>
      <c r="H1104" s="470"/>
      <c r="I1104" s="470"/>
      <c r="J1104" s="470"/>
      <c r="K1104" s="470"/>
      <c r="L1104" s="470"/>
      <c r="M1104" s="470"/>
      <c r="N1104" s="470"/>
      <c r="O1104" s="470"/>
      <c r="P1104" s="470"/>
      <c r="Q1104" s="470"/>
      <c r="R1104" s="458">
        <f t="shared" si="881"/>
        <v>0</v>
      </c>
      <c r="S1104" s="476"/>
      <c r="T1104" s="476"/>
      <c r="U1104" s="458">
        <f t="shared" si="882"/>
        <v>0</v>
      </c>
      <c r="V1104" s="476"/>
      <c r="W1104" s="476"/>
      <c r="X1104" s="476"/>
      <c r="Y1104" s="476"/>
      <c r="Z1104" s="476"/>
      <c r="AA1104" s="476"/>
      <c r="AB1104" s="476"/>
      <c r="AC1104" s="476"/>
      <c r="AD1104" s="476"/>
      <c r="AE1104" s="476"/>
      <c r="AF1104" s="476"/>
      <c r="AG1104" s="476"/>
      <c r="AH1104" s="476"/>
      <c r="AI1104" s="476"/>
      <c r="AJ1104" s="458">
        <f t="shared" si="883"/>
        <v>0</v>
      </c>
      <c r="AK1104" s="476"/>
      <c r="AL1104" s="476"/>
      <c r="AM1104" s="499">
        <f t="shared" si="884"/>
        <v>0</v>
      </c>
      <c r="AN1104" s="470"/>
      <c r="AO1104" s="470"/>
      <c r="AP1104" s="470"/>
      <c r="AQ1104" s="72">
        <f t="shared" si="885"/>
        <v>0</v>
      </c>
    </row>
    <row r="1105" s="449" customFormat="1" ht="14" customHeight="1" spans="1:43">
      <c r="A1105" s="469"/>
      <c r="B1105" s="470"/>
      <c r="C1105" s="206" t="s">
        <v>1086</v>
      </c>
      <c r="D1105" s="474"/>
      <c r="E1105" s="475">
        <f t="shared" si="880"/>
        <v>0</v>
      </c>
      <c r="F1105" s="470"/>
      <c r="G1105" s="470"/>
      <c r="H1105" s="470"/>
      <c r="I1105" s="470"/>
      <c r="J1105" s="470"/>
      <c r="K1105" s="470"/>
      <c r="L1105" s="470"/>
      <c r="M1105" s="470"/>
      <c r="N1105" s="470"/>
      <c r="O1105" s="470"/>
      <c r="P1105" s="470"/>
      <c r="Q1105" s="470"/>
      <c r="R1105" s="458">
        <f t="shared" si="881"/>
        <v>0</v>
      </c>
      <c r="S1105" s="476"/>
      <c r="T1105" s="476"/>
      <c r="U1105" s="458">
        <f t="shared" si="882"/>
        <v>0</v>
      </c>
      <c r="V1105" s="476"/>
      <c r="W1105" s="476"/>
      <c r="X1105" s="476"/>
      <c r="Y1105" s="476"/>
      <c r="Z1105" s="476"/>
      <c r="AA1105" s="476"/>
      <c r="AB1105" s="476"/>
      <c r="AC1105" s="476"/>
      <c r="AD1105" s="476"/>
      <c r="AE1105" s="476"/>
      <c r="AF1105" s="476"/>
      <c r="AG1105" s="476"/>
      <c r="AH1105" s="476"/>
      <c r="AI1105" s="476"/>
      <c r="AJ1105" s="458">
        <f t="shared" si="883"/>
        <v>0</v>
      </c>
      <c r="AK1105" s="476"/>
      <c r="AL1105" s="476"/>
      <c r="AM1105" s="499">
        <f t="shared" si="884"/>
        <v>0</v>
      </c>
      <c r="AN1105" s="470"/>
      <c r="AO1105" s="470"/>
      <c r="AP1105" s="470"/>
      <c r="AQ1105" s="72">
        <f t="shared" si="885"/>
        <v>0</v>
      </c>
    </row>
    <row r="1106" s="449" customFormat="1" ht="14" customHeight="1" spans="1:43">
      <c r="A1106" s="469"/>
      <c r="B1106" s="470"/>
      <c r="C1106" s="206" t="s">
        <v>1087</v>
      </c>
      <c r="D1106" s="474"/>
      <c r="E1106" s="475">
        <f t="shared" si="880"/>
        <v>0</v>
      </c>
      <c r="F1106" s="470"/>
      <c r="G1106" s="470"/>
      <c r="H1106" s="470"/>
      <c r="I1106" s="470"/>
      <c r="J1106" s="470"/>
      <c r="K1106" s="470"/>
      <c r="L1106" s="470"/>
      <c r="M1106" s="470"/>
      <c r="N1106" s="470"/>
      <c r="O1106" s="470"/>
      <c r="P1106" s="470"/>
      <c r="Q1106" s="470"/>
      <c r="R1106" s="458">
        <f t="shared" si="881"/>
        <v>0</v>
      </c>
      <c r="S1106" s="476"/>
      <c r="T1106" s="476"/>
      <c r="U1106" s="458">
        <f t="shared" si="882"/>
        <v>0</v>
      </c>
      <c r="V1106" s="476"/>
      <c r="W1106" s="476"/>
      <c r="X1106" s="476"/>
      <c r="Y1106" s="476"/>
      <c r="Z1106" s="476"/>
      <c r="AA1106" s="476"/>
      <c r="AB1106" s="476"/>
      <c r="AC1106" s="476"/>
      <c r="AD1106" s="476"/>
      <c r="AE1106" s="476"/>
      <c r="AF1106" s="476"/>
      <c r="AG1106" s="476"/>
      <c r="AH1106" s="476"/>
      <c r="AI1106" s="476"/>
      <c r="AJ1106" s="458">
        <f t="shared" si="883"/>
        <v>0</v>
      </c>
      <c r="AK1106" s="476"/>
      <c r="AL1106" s="476"/>
      <c r="AM1106" s="499">
        <f t="shared" si="884"/>
        <v>0</v>
      </c>
      <c r="AN1106" s="470"/>
      <c r="AO1106" s="470"/>
      <c r="AP1106" s="470"/>
      <c r="AQ1106" s="72">
        <f t="shared" si="885"/>
        <v>0</v>
      </c>
    </row>
    <row r="1107" s="449" customFormat="1" ht="14" customHeight="1" spans="1:43">
      <c r="A1107" s="469"/>
      <c r="B1107" s="470"/>
      <c r="C1107" s="206" t="s">
        <v>1088</v>
      </c>
      <c r="D1107" s="474"/>
      <c r="E1107" s="475">
        <f t="shared" si="880"/>
        <v>0</v>
      </c>
      <c r="F1107" s="470"/>
      <c r="G1107" s="470"/>
      <c r="H1107" s="470"/>
      <c r="I1107" s="470"/>
      <c r="J1107" s="470"/>
      <c r="K1107" s="470"/>
      <c r="L1107" s="470"/>
      <c r="M1107" s="470"/>
      <c r="N1107" s="470"/>
      <c r="O1107" s="470"/>
      <c r="P1107" s="470"/>
      <c r="Q1107" s="470"/>
      <c r="R1107" s="458">
        <f t="shared" si="881"/>
        <v>0</v>
      </c>
      <c r="S1107" s="476"/>
      <c r="T1107" s="476"/>
      <c r="U1107" s="458">
        <f t="shared" si="882"/>
        <v>0</v>
      </c>
      <c r="V1107" s="476"/>
      <c r="W1107" s="476"/>
      <c r="X1107" s="476"/>
      <c r="Y1107" s="476"/>
      <c r="Z1107" s="476"/>
      <c r="AA1107" s="476"/>
      <c r="AB1107" s="476"/>
      <c r="AC1107" s="476"/>
      <c r="AD1107" s="476"/>
      <c r="AE1107" s="476"/>
      <c r="AF1107" s="476"/>
      <c r="AG1107" s="476"/>
      <c r="AH1107" s="476"/>
      <c r="AI1107" s="476"/>
      <c r="AJ1107" s="458">
        <f t="shared" si="883"/>
        <v>0</v>
      </c>
      <c r="AK1107" s="476"/>
      <c r="AL1107" s="476"/>
      <c r="AM1107" s="499">
        <f t="shared" si="884"/>
        <v>0</v>
      </c>
      <c r="AN1107" s="470"/>
      <c r="AO1107" s="470"/>
      <c r="AP1107" s="470"/>
      <c r="AQ1107" s="72">
        <f t="shared" si="885"/>
        <v>0</v>
      </c>
    </row>
    <row r="1108" s="449" customFormat="1" ht="14" customHeight="1" spans="1:43">
      <c r="A1108" s="469"/>
      <c r="B1108" s="470"/>
      <c r="C1108" s="206" t="s">
        <v>1089</v>
      </c>
      <c r="D1108" s="474">
        <f t="shared" ref="D1108:AQ1108" si="886">D1109+D1118+D1122</f>
        <v>0</v>
      </c>
      <c r="E1108" s="474">
        <f t="shared" si="886"/>
        <v>6320.71</v>
      </c>
      <c r="F1108" s="474">
        <f t="shared" si="886"/>
        <v>0</v>
      </c>
      <c r="G1108" s="474">
        <f t="shared" si="886"/>
        <v>0</v>
      </c>
      <c r="H1108" s="474">
        <f t="shared" si="886"/>
        <v>0</v>
      </c>
      <c r="I1108" s="474">
        <f t="shared" si="886"/>
        <v>0</v>
      </c>
      <c r="J1108" s="474">
        <f t="shared" si="886"/>
        <v>0</v>
      </c>
      <c r="K1108" s="474">
        <f t="shared" si="886"/>
        <v>0</v>
      </c>
      <c r="L1108" s="474">
        <f t="shared" si="886"/>
        <v>0</v>
      </c>
      <c r="M1108" s="474">
        <f t="shared" si="886"/>
        <v>0</v>
      </c>
      <c r="N1108" s="474">
        <f t="shared" si="886"/>
        <v>0</v>
      </c>
      <c r="O1108" s="474">
        <f t="shared" si="886"/>
        <v>0</v>
      </c>
      <c r="P1108" s="474">
        <f t="shared" si="886"/>
        <v>0</v>
      </c>
      <c r="Q1108" s="474">
        <f t="shared" si="886"/>
        <v>2739</v>
      </c>
      <c r="R1108" s="474">
        <f t="shared" si="886"/>
        <v>2739</v>
      </c>
      <c r="S1108" s="474">
        <f t="shared" si="886"/>
        <v>0</v>
      </c>
      <c r="T1108" s="474">
        <f t="shared" si="886"/>
        <v>0</v>
      </c>
      <c r="U1108" s="474">
        <f t="shared" si="886"/>
        <v>0</v>
      </c>
      <c r="V1108" s="474">
        <f t="shared" si="886"/>
        <v>0</v>
      </c>
      <c r="W1108" s="474">
        <f t="shared" si="886"/>
        <v>0</v>
      </c>
      <c r="X1108" s="474">
        <f t="shared" si="886"/>
        <v>0</v>
      </c>
      <c r="Y1108" s="474">
        <f t="shared" si="886"/>
        <v>0</v>
      </c>
      <c r="Z1108" s="474">
        <f t="shared" si="886"/>
        <v>0</v>
      </c>
      <c r="AA1108" s="474">
        <f t="shared" si="886"/>
        <v>0</v>
      </c>
      <c r="AB1108" s="474">
        <f t="shared" si="886"/>
        <v>0</v>
      </c>
      <c r="AC1108" s="474">
        <f t="shared" si="886"/>
        <v>0</v>
      </c>
      <c r="AD1108" s="474">
        <f t="shared" si="886"/>
        <v>0</v>
      </c>
      <c r="AE1108" s="474">
        <f t="shared" si="886"/>
        <v>0</v>
      </c>
      <c r="AF1108" s="474">
        <f t="shared" si="886"/>
        <v>3368.71</v>
      </c>
      <c r="AG1108" s="474">
        <f t="shared" si="886"/>
        <v>0</v>
      </c>
      <c r="AH1108" s="474">
        <f t="shared" si="886"/>
        <v>0</v>
      </c>
      <c r="AI1108" s="474">
        <f t="shared" si="886"/>
        <v>213</v>
      </c>
      <c r="AJ1108" s="474">
        <f t="shared" si="886"/>
        <v>3581.71</v>
      </c>
      <c r="AK1108" s="474">
        <f t="shared" si="886"/>
        <v>0</v>
      </c>
      <c r="AL1108" s="474">
        <f t="shared" si="886"/>
        <v>0</v>
      </c>
      <c r="AM1108" s="498">
        <f t="shared" si="886"/>
        <v>6320.71</v>
      </c>
      <c r="AN1108" s="474">
        <f t="shared" si="886"/>
        <v>-206</v>
      </c>
      <c r="AO1108" s="474">
        <f t="shared" si="886"/>
        <v>7</v>
      </c>
      <c r="AP1108" s="474">
        <f t="shared" si="886"/>
        <v>6749</v>
      </c>
      <c r="AQ1108" s="474">
        <f t="shared" si="886"/>
        <v>12870.71</v>
      </c>
    </row>
    <row r="1109" s="449" customFormat="1" ht="14" customHeight="1" spans="1:43">
      <c r="A1109" s="469"/>
      <c r="B1109" s="470"/>
      <c r="C1109" s="206" t="s">
        <v>1090</v>
      </c>
      <c r="D1109" s="474">
        <f t="shared" ref="D1109:AQ1109" si="887">SUM(D1110:D1117)</f>
        <v>0</v>
      </c>
      <c r="E1109" s="474">
        <f t="shared" si="887"/>
        <v>3581.71</v>
      </c>
      <c r="F1109" s="474">
        <f t="shared" si="887"/>
        <v>0</v>
      </c>
      <c r="G1109" s="474">
        <f t="shared" si="887"/>
        <v>0</v>
      </c>
      <c r="H1109" s="474">
        <f t="shared" si="887"/>
        <v>0</v>
      </c>
      <c r="I1109" s="474">
        <f t="shared" si="887"/>
        <v>0</v>
      </c>
      <c r="J1109" s="474">
        <f t="shared" si="887"/>
        <v>0</v>
      </c>
      <c r="K1109" s="474">
        <f t="shared" si="887"/>
        <v>0</v>
      </c>
      <c r="L1109" s="474">
        <f t="shared" si="887"/>
        <v>0</v>
      </c>
      <c r="M1109" s="474">
        <f t="shared" si="887"/>
        <v>0</v>
      </c>
      <c r="N1109" s="474">
        <f t="shared" si="887"/>
        <v>0</v>
      </c>
      <c r="O1109" s="474">
        <f t="shared" si="887"/>
        <v>0</v>
      </c>
      <c r="P1109" s="474">
        <f t="shared" si="887"/>
        <v>0</v>
      </c>
      <c r="Q1109" s="474">
        <f t="shared" si="887"/>
        <v>0</v>
      </c>
      <c r="R1109" s="474">
        <f t="shared" si="887"/>
        <v>0</v>
      </c>
      <c r="S1109" s="474">
        <f t="shared" si="887"/>
        <v>0</v>
      </c>
      <c r="T1109" s="474">
        <f t="shared" si="887"/>
        <v>0</v>
      </c>
      <c r="U1109" s="474">
        <f t="shared" si="887"/>
        <v>0</v>
      </c>
      <c r="V1109" s="474">
        <f t="shared" si="887"/>
        <v>0</v>
      </c>
      <c r="W1109" s="474">
        <f t="shared" si="887"/>
        <v>0</v>
      </c>
      <c r="X1109" s="474">
        <f t="shared" si="887"/>
        <v>0</v>
      </c>
      <c r="Y1109" s="474">
        <f t="shared" si="887"/>
        <v>0</v>
      </c>
      <c r="Z1109" s="474">
        <f t="shared" si="887"/>
        <v>0</v>
      </c>
      <c r="AA1109" s="474">
        <f t="shared" si="887"/>
        <v>0</v>
      </c>
      <c r="AB1109" s="474">
        <f t="shared" si="887"/>
        <v>0</v>
      </c>
      <c r="AC1109" s="474">
        <f t="shared" si="887"/>
        <v>0</v>
      </c>
      <c r="AD1109" s="474">
        <f t="shared" si="887"/>
        <v>0</v>
      </c>
      <c r="AE1109" s="474">
        <f t="shared" si="887"/>
        <v>0</v>
      </c>
      <c r="AF1109" s="474">
        <f t="shared" si="887"/>
        <v>3368.71</v>
      </c>
      <c r="AG1109" s="474">
        <f t="shared" si="887"/>
        <v>0</v>
      </c>
      <c r="AH1109" s="474">
        <f t="shared" si="887"/>
        <v>0</v>
      </c>
      <c r="AI1109" s="474">
        <f t="shared" si="887"/>
        <v>213</v>
      </c>
      <c r="AJ1109" s="474">
        <f t="shared" si="887"/>
        <v>3581.71</v>
      </c>
      <c r="AK1109" s="474">
        <f t="shared" si="887"/>
        <v>0</v>
      </c>
      <c r="AL1109" s="474">
        <f t="shared" si="887"/>
        <v>0</v>
      </c>
      <c r="AM1109" s="498">
        <f t="shared" si="887"/>
        <v>3581.71</v>
      </c>
      <c r="AN1109" s="474">
        <f t="shared" si="887"/>
        <v>-206</v>
      </c>
      <c r="AO1109" s="474">
        <f t="shared" si="887"/>
        <v>7</v>
      </c>
      <c r="AP1109" s="474">
        <f t="shared" si="887"/>
        <v>6749</v>
      </c>
      <c r="AQ1109" s="474">
        <f t="shared" si="887"/>
        <v>10131.71</v>
      </c>
    </row>
    <row r="1110" s="449" customFormat="1" ht="14" customHeight="1" spans="1:43">
      <c r="A1110" s="469"/>
      <c r="B1110" s="470"/>
      <c r="C1110" s="206" t="s">
        <v>1091</v>
      </c>
      <c r="D1110" s="474"/>
      <c r="E1110" s="475">
        <f t="shared" ref="E1110:E1117" si="888">R1110+U1110+V1110+AJ1110+AL1110</f>
        <v>0</v>
      </c>
      <c r="F1110" s="470"/>
      <c r="G1110" s="470"/>
      <c r="H1110" s="470"/>
      <c r="I1110" s="470"/>
      <c r="J1110" s="470"/>
      <c r="K1110" s="470"/>
      <c r="L1110" s="470"/>
      <c r="M1110" s="470"/>
      <c r="N1110" s="470"/>
      <c r="O1110" s="470"/>
      <c r="P1110" s="470"/>
      <c r="Q1110" s="470"/>
      <c r="R1110" s="458">
        <f t="shared" ref="R1110:R1117" si="889">SUM(F1110:Q1110)</f>
        <v>0</v>
      </c>
      <c r="S1110" s="476"/>
      <c r="T1110" s="476"/>
      <c r="U1110" s="458">
        <f t="shared" ref="U1110:U1117" si="890">SUM(S1110:T1110)</f>
        <v>0</v>
      </c>
      <c r="V1110" s="476"/>
      <c r="W1110" s="476"/>
      <c r="X1110" s="476"/>
      <c r="Y1110" s="476"/>
      <c r="Z1110" s="476"/>
      <c r="AA1110" s="476"/>
      <c r="AB1110" s="476"/>
      <c r="AC1110" s="476"/>
      <c r="AD1110" s="476"/>
      <c r="AE1110" s="476"/>
      <c r="AF1110" s="476"/>
      <c r="AG1110" s="476"/>
      <c r="AH1110" s="476"/>
      <c r="AI1110" s="476"/>
      <c r="AJ1110" s="458">
        <f t="shared" ref="AJ1110:AJ1117" si="891">SUM(W1110:AI1110)</f>
        <v>0</v>
      </c>
      <c r="AK1110" s="476"/>
      <c r="AL1110" s="476"/>
      <c r="AM1110" s="499">
        <f t="shared" ref="AM1110:AM1117" si="892">R1110+U1110+V1110+AJ1110+AL1110</f>
        <v>0</v>
      </c>
      <c r="AN1110" s="470"/>
      <c r="AO1110" s="470"/>
      <c r="AP1110" s="470"/>
      <c r="AQ1110" s="72">
        <f t="shared" ref="AQ1110:AQ1117" si="893">AM1110+AN1110+AO1110+AP1110</f>
        <v>0</v>
      </c>
    </row>
    <row r="1111" s="449" customFormat="1" ht="14" customHeight="1" spans="1:43">
      <c r="A1111" s="469"/>
      <c r="B1111" s="470"/>
      <c r="C1111" s="206" t="s">
        <v>1092</v>
      </c>
      <c r="D1111" s="474"/>
      <c r="E1111" s="475">
        <f t="shared" si="888"/>
        <v>0</v>
      </c>
      <c r="F1111" s="470"/>
      <c r="G1111" s="470"/>
      <c r="H1111" s="470"/>
      <c r="I1111" s="470"/>
      <c r="J1111" s="470"/>
      <c r="K1111" s="470"/>
      <c r="L1111" s="470"/>
      <c r="M1111" s="470"/>
      <c r="N1111" s="470"/>
      <c r="O1111" s="470"/>
      <c r="P1111" s="470"/>
      <c r="Q1111" s="470"/>
      <c r="R1111" s="458">
        <f t="shared" si="889"/>
        <v>0</v>
      </c>
      <c r="S1111" s="476"/>
      <c r="T1111" s="476"/>
      <c r="U1111" s="458">
        <f t="shared" si="890"/>
        <v>0</v>
      </c>
      <c r="V1111" s="476"/>
      <c r="W1111" s="476"/>
      <c r="X1111" s="476"/>
      <c r="Y1111" s="476"/>
      <c r="Z1111" s="476"/>
      <c r="AA1111" s="476"/>
      <c r="AB1111" s="476"/>
      <c r="AC1111" s="476"/>
      <c r="AD1111" s="476"/>
      <c r="AE1111" s="476"/>
      <c r="AF1111" s="476"/>
      <c r="AG1111" s="476"/>
      <c r="AH1111" s="476"/>
      <c r="AI1111" s="476"/>
      <c r="AJ1111" s="458">
        <f t="shared" si="891"/>
        <v>0</v>
      </c>
      <c r="AK1111" s="476"/>
      <c r="AL1111" s="476"/>
      <c r="AM1111" s="499">
        <f t="shared" si="892"/>
        <v>0</v>
      </c>
      <c r="AN1111" s="470"/>
      <c r="AO1111" s="470"/>
      <c r="AP1111" s="470"/>
      <c r="AQ1111" s="72">
        <f t="shared" si="893"/>
        <v>0</v>
      </c>
    </row>
    <row r="1112" s="449" customFormat="1" ht="14" customHeight="1" spans="1:43">
      <c r="A1112" s="469"/>
      <c r="B1112" s="470"/>
      <c r="C1112" s="206" t="s">
        <v>1093</v>
      </c>
      <c r="D1112" s="474"/>
      <c r="E1112" s="475">
        <f t="shared" si="888"/>
        <v>0</v>
      </c>
      <c r="F1112" s="470"/>
      <c r="G1112" s="470"/>
      <c r="H1112" s="470"/>
      <c r="I1112" s="470"/>
      <c r="J1112" s="470"/>
      <c r="K1112" s="470"/>
      <c r="L1112" s="470"/>
      <c r="M1112" s="470"/>
      <c r="N1112" s="470"/>
      <c r="O1112" s="470"/>
      <c r="P1112" s="470"/>
      <c r="Q1112" s="470"/>
      <c r="R1112" s="458">
        <f t="shared" si="889"/>
        <v>0</v>
      </c>
      <c r="S1112" s="476"/>
      <c r="T1112" s="476"/>
      <c r="U1112" s="458">
        <f t="shared" si="890"/>
        <v>0</v>
      </c>
      <c r="V1112" s="476"/>
      <c r="W1112" s="476"/>
      <c r="X1112" s="476"/>
      <c r="Y1112" s="476"/>
      <c r="Z1112" s="476"/>
      <c r="AA1112" s="476"/>
      <c r="AB1112" s="476"/>
      <c r="AC1112" s="476"/>
      <c r="AD1112" s="476"/>
      <c r="AE1112" s="476"/>
      <c r="AF1112" s="476"/>
      <c r="AG1112" s="476"/>
      <c r="AH1112" s="476"/>
      <c r="AI1112" s="476"/>
      <c r="AJ1112" s="458">
        <f t="shared" si="891"/>
        <v>0</v>
      </c>
      <c r="AK1112" s="476"/>
      <c r="AL1112" s="476"/>
      <c r="AM1112" s="499">
        <f t="shared" si="892"/>
        <v>0</v>
      </c>
      <c r="AN1112" s="470">
        <v>-3657</v>
      </c>
      <c r="AO1112" s="470"/>
      <c r="AP1112" s="470"/>
      <c r="AQ1112" s="72">
        <f t="shared" si="893"/>
        <v>-3657</v>
      </c>
    </row>
    <row r="1113" s="449" customFormat="1" ht="14" customHeight="1" spans="1:43">
      <c r="A1113" s="469"/>
      <c r="B1113" s="470"/>
      <c r="C1113" s="206" t="s">
        <v>1094</v>
      </c>
      <c r="D1113" s="474"/>
      <c r="E1113" s="475">
        <f t="shared" si="888"/>
        <v>0</v>
      </c>
      <c r="F1113" s="470"/>
      <c r="G1113" s="470"/>
      <c r="H1113" s="470"/>
      <c r="I1113" s="470"/>
      <c r="J1113" s="470"/>
      <c r="K1113" s="470"/>
      <c r="L1113" s="470"/>
      <c r="M1113" s="470"/>
      <c r="N1113" s="470"/>
      <c r="O1113" s="470"/>
      <c r="P1113" s="470"/>
      <c r="Q1113" s="470"/>
      <c r="R1113" s="458">
        <f t="shared" si="889"/>
        <v>0</v>
      </c>
      <c r="S1113" s="476"/>
      <c r="T1113" s="476"/>
      <c r="U1113" s="458">
        <f t="shared" si="890"/>
        <v>0</v>
      </c>
      <c r="V1113" s="476"/>
      <c r="W1113" s="476"/>
      <c r="X1113" s="476"/>
      <c r="Y1113" s="476"/>
      <c r="Z1113" s="476"/>
      <c r="AA1113" s="476"/>
      <c r="AB1113" s="476"/>
      <c r="AC1113" s="476"/>
      <c r="AD1113" s="476"/>
      <c r="AE1113" s="476"/>
      <c r="AF1113" s="476"/>
      <c r="AG1113" s="476"/>
      <c r="AH1113" s="476"/>
      <c r="AI1113" s="476"/>
      <c r="AJ1113" s="458">
        <f t="shared" si="891"/>
        <v>0</v>
      </c>
      <c r="AK1113" s="476"/>
      <c r="AL1113" s="476"/>
      <c r="AM1113" s="499">
        <f t="shared" si="892"/>
        <v>0</v>
      </c>
      <c r="AN1113" s="470"/>
      <c r="AO1113" s="470"/>
      <c r="AP1113" s="470"/>
      <c r="AQ1113" s="72">
        <f t="shared" si="893"/>
        <v>0</v>
      </c>
    </row>
    <row r="1114" s="449" customFormat="1" ht="14" customHeight="1" spans="1:43">
      <c r="A1114" s="469"/>
      <c r="B1114" s="470"/>
      <c r="C1114" s="206" t="s">
        <v>1095</v>
      </c>
      <c r="D1114" s="474"/>
      <c r="E1114" s="475">
        <f t="shared" si="888"/>
        <v>401.71</v>
      </c>
      <c r="F1114" s="470"/>
      <c r="G1114" s="470"/>
      <c r="H1114" s="470"/>
      <c r="I1114" s="470"/>
      <c r="J1114" s="470"/>
      <c r="K1114" s="470"/>
      <c r="L1114" s="470"/>
      <c r="M1114" s="470"/>
      <c r="N1114" s="470"/>
      <c r="O1114" s="470"/>
      <c r="P1114" s="470"/>
      <c r="Q1114" s="470"/>
      <c r="R1114" s="458">
        <f t="shared" si="889"/>
        <v>0</v>
      </c>
      <c r="S1114" s="476"/>
      <c r="T1114" s="476"/>
      <c r="U1114" s="458">
        <f t="shared" si="890"/>
        <v>0</v>
      </c>
      <c r="V1114" s="476"/>
      <c r="W1114" s="476"/>
      <c r="X1114" s="476"/>
      <c r="Y1114" s="476"/>
      <c r="Z1114" s="476"/>
      <c r="AA1114" s="476"/>
      <c r="AB1114" s="476"/>
      <c r="AC1114" s="476"/>
      <c r="AD1114" s="476"/>
      <c r="AE1114" s="476"/>
      <c r="AF1114" s="476">
        <v>401.71</v>
      </c>
      <c r="AG1114" s="476"/>
      <c r="AH1114" s="476"/>
      <c r="AI1114" s="476"/>
      <c r="AJ1114" s="458">
        <f t="shared" si="891"/>
        <v>401.71</v>
      </c>
      <c r="AK1114" s="476"/>
      <c r="AL1114" s="476"/>
      <c r="AM1114" s="499">
        <f t="shared" si="892"/>
        <v>401.71</v>
      </c>
      <c r="AN1114" s="470">
        <v>3451</v>
      </c>
      <c r="AO1114" s="470"/>
      <c r="AP1114" s="470"/>
      <c r="AQ1114" s="72">
        <f t="shared" si="893"/>
        <v>3852.71</v>
      </c>
    </row>
    <row r="1115" s="449" customFormat="1" ht="14" customHeight="1" spans="1:43">
      <c r="A1115" s="469"/>
      <c r="B1115" s="470"/>
      <c r="C1115" s="206" t="s">
        <v>1096</v>
      </c>
      <c r="D1115" s="474"/>
      <c r="E1115" s="475">
        <f t="shared" si="888"/>
        <v>0</v>
      </c>
      <c r="F1115" s="470"/>
      <c r="G1115" s="470"/>
      <c r="H1115" s="470"/>
      <c r="I1115" s="470"/>
      <c r="J1115" s="470"/>
      <c r="K1115" s="470"/>
      <c r="L1115" s="470"/>
      <c r="M1115" s="470"/>
      <c r="N1115" s="470"/>
      <c r="O1115" s="470"/>
      <c r="P1115" s="470"/>
      <c r="Q1115" s="470"/>
      <c r="R1115" s="458">
        <f t="shared" si="889"/>
        <v>0</v>
      </c>
      <c r="S1115" s="476"/>
      <c r="T1115" s="476"/>
      <c r="U1115" s="458">
        <f t="shared" si="890"/>
        <v>0</v>
      </c>
      <c r="V1115" s="476"/>
      <c r="W1115" s="476"/>
      <c r="X1115" s="476"/>
      <c r="Y1115" s="476"/>
      <c r="Z1115" s="476"/>
      <c r="AA1115" s="476"/>
      <c r="AB1115" s="476"/>
      <c r="AC1115" s="476"/>
      <c r="AD1115" s="476"/>
      <c r="AE1115" s="476"/>
      <c r="AF1115" s="476"/>
      <c r="AG1115" s="476"/>
      <c r="AH1115" s="476"/>
      <c r="AI1115" s="476"/>
      <c r="AJ1115" s="458">
        <f t="shared" si="891"/>
        <v>0</v>
      </c>
      <c r="AK1115" s="476"/>
      <c r="AL1115" s="476"/>
      <c r="AM1115" s="499">
        <f t="shared" si="892"/>
        <v>0</v>
      </c>
      <c r="AN1115" s="470"/>
      <c r="AO1115" s="470"/>
      <c r="AP1115" s="470"/>
      <c r="AQ1115" s="72">
        <f t="shared" si="893"/>
        <v>0</v>
      </c>
    </row>
    <row r="1116" s="449" customFormat="1" ht="14" customHeight="1" spans="1:43">
      <c r="A1116" s="469"/>
      <c r="B1116" s="470"/>
      <c r="C1116" s="206" t="s">
        <v>1097</v>
      </c>
      <c r="D1116" s="474"/>
      <c r="E1116" s="475">
        <f t="shared" si="888"/>
        <v>0</v>
      </c>
      <c r="F1116" s="470"/>
      <c r="G1116" s="470"/>
      <c r="H1116" s="470"/>
      <c r="I1116" s="470"/>
      <c r="J1116" s="470"/>
      <c r="K1116" s="470"/>
      <c r="L1116" s="470"/>
      <c r="M1116" s="470"/>
      <c r="N1116" s="470"/>
      <c r="O1116" s="470"/>
      <c r="P1116" s="470"/>
      <c r="Q1116" s="470"/>
      <c r="R1116" s="458">
        <f t="shared" si="889"/>
        <v>0</v>
      </c>
      <c r="S1116" s="476"/>
      <c r="T1116" s="476"/>
      <c r="U1116" s="458">
        <f t="shared" si="890"/>
        <v>0</v>
      </c>
      <c r="V1116" s="476"/>
      <c r="W1116" s="476"/>
      <c r="X1116" s="476"/>
      <c r="Y1116" s="476"/>
      <c r="Z1116" s="476"/>
      <c r="AA1116" s="476"/>
      <c r="AB1116" s="476"/>
      <c r="AC1116" s="476"/>
      <c r="AD1116" s="476"/>
      <c r="AE1116" s="476"/>
      <c r="AF1116" s="476"/>
      <c r="AG1116" s="476"/>
      <c r="AH1116" s="476"/>
      <c r="AI1116" s="476"/>
      <c r="AJ1116" s="458">
        <f t="shared" si="891"/>
        <v>0</v>
      </c>
      <c r="AK1116" s="476"/>
      <c r="AL1116" s="476"/>
      <c r="AM1116" s="499">
        <f t="shared" si="892"/>
        <v>0</v>
      </c>
      <c r="AN1116" s="470"/>
      <c r="AO1116" s="470"/>
      <c r="AP1116" s="470"/>
      <c r="AQ1116" s="72">
        <f t="shared" si="893"/>
        <v>0</v>
      </c>
    </row>
    <row r="1117" s="449" customFormat="1" ht="14" customHeight="1" spans="1:43">
      <c r="A1117" s="469"/>
      <c r="B1117" s="470"/>
      <c r="C1117" s="206" t="s">
        <v>1098</v>
      </c>
      <c r="D1117" s="474"/>
      <c r="E1117" s="475">
        <f t="shared" si="888"/>
        <v>3180</v>
      </c>
      <c r="F1117" s="470"/>
      <c r="G1117" s="470"/>
      <c r="H1117" s="470"/>
      <c r="I1117" s="470"/>
      <c r="J1117" s="470"/>
      <c r="K1117" s="470"/>
      <c r="L1117" s="470"/>
      <c r="M1117" s="470"/>
      <c r="N1117" s="470"/>
      <c r="O1117" s="470"/>
      <c r="P1117" s="470"/>
      <c r="Q1117" s="470"/>
      <c r="R1117" s="458">
        <f t="shared" si="889"/>
        <v>0</v>
      </c>
      <c r="S1117" s="476"/>
      <c r="T1117" s="476"/>
      <c r="U1117" s="458">
        <f t="shared" si="890"/>
        <v>0</v>
      </c>
      <c r="V1117" s="476"/>
      <c r="W1117" s="476"/>
      <c r="X1117" s="476"/>
      <c r="Y1117" s="476"/>
      <c r="Z1117" s="476"/>
      <c r="AA1117" s="476"/>
      <c r="AB1117" s="476"/>
      <c r="AC1117" s="476"/>
      <c r="AD1117" s="476"/>
      <c r="AE1117" s="476"/>
      <c r="AF1117" s="476">
        <v>2967</v>
      </c>
      <c r="AG1117" s="476"/>
      <c r="AH1117" s="476"/>
      <c r="AI1117" s="476">
        <v>213</v>
      </c>
      <c r="AJ1117" s="458">
        <f t="shared" si="891"/>
        <v>3180</v>
      </c>
      <c r="AK1117" s="476"/>
      <c r="AL1117" s="476"/>
      <c r="AM1117" s="499">
        <f t="shared" si="892"/>
        <v>3180</v>
      </c>
      <c r="AN1117" s="470"/>
      <c r="AO1117" s="470">
        <v>7</v>
      </c>
      <c r="AP1117" s="470">
        <v>6749</v>
      </c>
      <c r="AQ1117" s="72">
        <f t="shared" si="893"/>
        <v>9936</v>
      </c>
    </row>
    <row r="1118" s="449" customFormat="1" ht="14" customHeight="1" spans="1:43">
      <c r="A1118" s="469"/>
      <c r="B1118" s="470"/>
      <c r="C1118" s="206" t="s">
        <v>1099</v>
      </c>
      <c r="D1118" s="474">
        <f t="shared" ref="D1118:AQ1118" si="894">SUM(D1119:D1121)</f>
        <v>0</v>
      </c>
      <c r="E1118" s="474">
        <f t="shared" si="894"/>
        <v>2739</v>
      </c>
      <c r="F1118" s="474">
        <f t="shared" si="894"/>
        <v>0</v>
      </c>
      <c r="G1118" s="474">
        <f t="shared" si="894"/>
        <v>0</v>
      </c>
      <c r="H1118" s="474">
        <f t="shared" si="894"/>
        <v>0</v>
      </c>
      <c r="I1118" s="474">
        <f t="shared" si="894"/>
        <v>0</v>
      </c>
      <c r="J1118" s="474">
        <f t="shared" si="894"/>
        <v>0</v>
      </c>
      <c r="K1118" s="474">
        <f t="shared" si="894"/>
        <v>0</v>
      </c>
      <c r="L1118" s="474">
        <f t="shared" si="894"/>
        <v>0</v>
      </c>
      <c r="M1118" s="474">
        <f t="shared" si="894"/>
        <v>0</v>
      </c>
      <c r="N1118" s="474">
        <f t="shared" si="894"/>
        <v>0</v>
      </c>
      <c r="O1118" s="474">
        <f t="shared" si="894"/>
        <v>0</v>
      </c>
      <c r="P1118" s="474">
        <f t="shared" si="894"/>
        <v>0</v>
      </c>
      <c r="Q1118" s="474">
        <f t="shared" si="894"/>
        <v>2739</v>
      </c>
      <c r="R1118" s="474">
        <f t="shared" si="894"/>
        <v>2739</v>
      </c>
      <c r="S1118" s="474">
        <f t="shared" si="894"/>
        <v>0</v>
      </c>
      <c r="T1118" s="474">
        <f t="shared" si="894"/>
        <v>0</v>
      </c>
      <c r="U1118" s="474">
        <f t="shared" si="894"/>
        <v>0</v>
      </c>
      <c r="V1118" s="474">
        <f t="shared" si="894"/>
        <v>0</v>
      </c>
      <c r="W1118" s="474">
        <f t="shared" si="894"/>
        <v>0</v>
      </c>
      <c r="X1118" s="474">
        <f t="shared" si="894"/>
        <v>0</v>
      </c>
      <c r="Y1118" s="474">
        <f t="shared" si="894"/>
        <v>0</v>
      </c>
      <c r="Z1118" s="474">
        <f t="shared" si="894"/>
        <v>0</v>
      </c>
      <c r="AA1118" s="474">
        <f t="shared" si="894"/>
        <v>0</v>
      </c>
      <c r="AB1118" s="474">
        <f t="shared" si="894"/>
        <v>0</v>
      </c>
      <c r="AC1118" s="474">
        <f t="shared" si="894"/>
        <v>0</v>
      </c>
      <c r="AD1118" s="474">
        <f t="shared" si="894"/>
        <v>0</v>
      </c>
      <c r="AE1118" s="474">
        <f t="shared" si="894"/>
        <v>0</v>
      </c>
      <c r="AF1118" s="474">
        <f t="shared" si="894"/>
        <v>0</v>
      </c>
      <c r="AG1118" s="474">
        <f t="shared" si="894"/>
        <v>0</v>
      </c>
      <c r="AH1118" s="474">
        <f t="shared" si="894"/>
        <v>0</v>
      </c>
      <c r="AI1118" s="474">
        <f t="shared" si="894"/>
        <v>0</v>
      </c>
      <c r="AJ1118" s="474">
        <f t="shared" si="894"/>
        <v>0</v>
      </c>
      <c r="AK1118" s="474">
        <f t="shared" si="894"/>
        <v>0</v>
      </c>
      <c r="AL1118" s="474">
        <f t="shared" si="894"/>
        <v>0</v>
      </c>
      <c r="AM1118" s="498">
        <f t="shared" si="894"/>
        <v>2739</v>
      </c>
      <c r="AN1118" s="474">
        <f t="shared" si="894"/>
        <v>0</v>
      </c>
      <c r="AO1118" s="474">
        <f t="shared" si="894"/>
        <v>0</v>
      </c>
      <c r="AP1118" s="474">
        <f t="shared" si="894"/>
        <v>0</v>
      </c>
      <c r="AQ1118" s="474">
        <f t="shared" si="894"/>
        <v>2739</v>
      </c>
    </row>
    <row r="1119" s="449" customFormat="1" ht="14" customHeight="1" spans="1:43">
      <c r="A1119" s="469"/>
      <c r="B1119" s="470"/>
      <c r="C1119" s="206" t="s">
        <v>1100</v>
      </c>
      <c r="D1119" s="474"/>
      <c r="E1119" s="475">
        <f t="shared" ref="E1119:E1121" si="895">R1119+U1119+V1119+AJ1119+AL1119</f>
        <v>2739</v>
      </c>
      <c r="F1119" s="470"/>
      <c r="G1119" s="470"/>
      <c r="H1119" s="470"/>
      <c r="I1119" s="470"/>
      <c r="J1119" s="470"/>
      <c r="K1119" s="470"/>
      <c r="L1119" s="470"/>
      <c r="M1119" s="470"/>
      <c r="N1119" s="470"/>
      <c r="O1119" s="470"/>
      <c r="P1119" s="470"/>
      <c r="Q1119" s="470">
        <v>2739</v>
      </c>
      <c r="R1119" s="458">
        <f t="shared" ref="R1119:R1121" si="896">SUM(F1119:Q1119)</f>
        <v>2739</v>
      </c>
      <c r="S1119" s="476"/>
      <c r="T1119" s="476"/>
      <c r="U1119" s="458">
        <f t="shared" ref="U1119:U1121" si="897">SUM(S1119:T1119)</f>
        <v>0</v>
      </c>
      <c r="V1119" s="476"/>
      <c r="W1119" s="476"/>
      <c r="X1119" s="476"/>
      <c r="Y1119" s="476"/>
      <c r="Z1119" s="476"/>
      <c r="AA1119" s="476"/>
      <c r="AB1119" s="476"/>
      <c r="AC1119" s="476"/>
      <c r="AD1119" s="476"/>
      <c r="AE1119" s="476"/>
      <c r="AF1119" s="476"/>
      <c r="AG1119" s="476"/>
      <c r="AH1119" s="476"/>
      <c r="AI1119" s="476"/>
      <c r="AJ1119" s="458">
        <f t="shared" ref="AJ1119:AJ1121" si="898">SUM(W1119:AI1119)</f>
        <v>0</v>
      </c>
      <c r="AK1119" s="476"/>
      <c r="AL1119" s="476"/>
      <c r="AM1119" s="499">
        <f t="shared" ref="AM1119:AM1121" si="899">R1119+U1119+V1119+AJ1119+AL1119</f>
        <v>2739</v>
      </c>
      <c r="AN1119" s="470"/>
      <c r="AO1119" s="470"/>
      <c r="AP1119" s="470"/>
      <c r="AQ1119" s="72">
        <f t="shared" ref="AQ1119:AQ1121" si="900">AM1119+AN1119+AO1119+AP1119</f>
        <v>2739</v>
      </c>
    </row>
    <row r="1120" s="449" customFormat="1" ht="14" customHeight="1" spans="1:43">
      <c r="A1120" s="469"/>
      <c r="B1120" s="470"/>
      <c r="C1120" s="206" t="s">
        <v>1101</v>
      </c>
      <c r="D1120" s="474"/>
      <c r="E1120" s="475">
        <f t="shared" si="895"/>
        <v>0</v>
      </c>
      <c r="F1120" s="470"/>
      <c r="G1120" s="470"/>
      <c r="H1120" s="470"/>
      <c r="I1120" s="470"/>
      <c r="J1120" s="470"/>
      <c r="K1120" s="470"/>
      <c r="L1120" s="470"/>
      <c r="M1120" s="470"/>
      <c r="N1120" s="470"/>
      <c r="O1120" s="470"/>
      <c r="P1120" s="470"/>
      <c r="Q1120" s="470"/>
      <c r="R1120" s="458">
        <f t="shared" si="896"/>
        <v>0</v>
      </c>
      <c r="S1120" s="476"/>
      <c r="T1120" s="476"/>
      <c r="U1120" s="458">
        <f t="shared" si="897"/>
        <v>0</v>
      </c>
      <c r="V1120" s="476"/>
      <c r="W1120" s="476"/>
      <c r="X1120" s="476"/>
      <c r="Y1120" s="476"/>
      <c r="Z1120" s="476"/>
      <c r="AA1120" s="476"/>
      <c r="AB1120" s="476"/>
      <c r="AC1120" s="476"/>
      <c r="AD1120" s="476"/>
      <c r="AE1120" s="476"/>
      <c r="AF1120" s="476"/>
      <c r="AG1120" s="476"/>
      <c r="AH1120" s="476"/>
      <c r="AI1120" s="476"/>
      <c r="AJ1120" s="458">
        <f t="shared" si="898"/>
        <v>0</v>
      </c>
      <c r="AK1120" s="476"/>
      <c r="AL1120" s="476"/>
      <c r="AM1120" s="499">
        <f t="shared" si="899"/>
        <v>0</v>
      </c>
      <c r="AN1120" s="470"/>
      <c r="AO1120" s="470"/>
      <c r="AP1120" s="470"/>
      <c r="AQ1120" s="72">
        <f t="shared" si="900"/>
        <v>0</v>
      </c>
    </row>
    <row r="1121" s="449" customFormat="1" ht="14" customHeight="1" spans="1:43">
      <c r="A1121" s="469"/>
      <c r="B1121" s="470"/>
      <c r="C1121" s="206" t="s">
        <v>1102</v>
      </c>
      <c r="D1121" s="474"/>
      <c r="E1121" s="475">
        <f t="shared" si="895"/>
        <v>0</v>
      </c>
      <c r="F1121" s="470"/>
      <c r="G1121" s="470"/>
      <c r="H1121" s="470"/>
      <c r="I1121" s="470"/>
      <c r="J1121" s="470"/>
      <c r="K1121" s="470"/>
      <c r="L1121" s="470"/>
      <c r="M1121" s="470"/>
      <c r="N1121" s="470"/>
      <c r="O1121" s="470"/>
      <c r="P1121" s="470"/>
      <c r="Q1121" s="470"/>
      <c r="R1121" s="458">
        <f t="shared" si="896"/>
        <v>0</v>
      </c>
      <c r="S1121" s="476"/>
      <c r="T1121" s="476"/>
      <c r="U1121" s="458">
        <f t="shared" si="897"/>
        <v>0</v>
      </c>
      <c r="V1121" s="476"/>
      <c r="W1121" s="476"/>
      <c r="X1121" s="476"/>
      <c r="Y1121" s="476"/>
      <c r="Z1121" s="476"/>
      <c r="AA1121" s="476"/>
      <c r="AB1121" s="476"/>
      <c r="AC1121" s="476"/>
      <c r="AD1121" s="476"/>
      <c r="AE1121" s="476"/>
      <c r="AF1121" s="476"/>
      <c r="AG1121" s="476"/>
      <c r="AH1121" s="476"/>
      <c r="AI1121" s="476"/>
      <c r="AJ1121" s="458">
        <f t="shared" si="898"/>
        <v>0</v>
      </c>
      <c r="AK1121" s="476"/>
      <c r="AL1121" s="476"/>
      <c r="AM1121" s="499">
        <f t="shared" si="899"/>
        <v>0</v>
      </c>
      <c r="AN1121" s="470"/>
      <c r="AO1121" s="470"/>
      <c r="AP1121" s="470"/>
      <c r="AQ1121" s="72">
        <f t="shared" si="900"/>
        <v>0</v>
      </c>
    </row>
    <row r="1122" s="449" customFormat="1" ht="14" customHeight="1" spans="1:43">
      <c r="A1122" s="469"/>
      <c r="B1122" s="470"/>
      <c r="C1122" s="206" t="s">
        <v>1103</v>
      </c>
      <c r="D1122" s="474">
        <f t="shared" ref="D1122:AQ1122" si="901">SUM(D1123:D1125)</f>
        <v>0</v>
      </c>
      <c r="E1122" s="474">
        <f t="shared" si="901"/>
        <v>0</v>
      </c>
      <c r="F1122" s="474">
        <f t="shared" si="901"/>
        <v>0</v>
      </c>
      <c r="G1122" s="474">
        <f t="shared" si="901"/>
        <v>0</v>
      </c>
      <c r="H1122" s="474">
        <f t="shared" si="901"/>
        <v>0</v>
      </c>
      <c r="I1122" s="474">
        <f t="shared" si="901"/>
        <v>0</v>
      </c>
      <c r="J1122" s="474">
        <f t="shared" si="901"/>
        <v>0</v>
      </c>
      <c r="K1122" s="474">
        <f t="shared" si="901"/>
        <v>0</v>
      </c>
      <c r="L1122" s="474">
        <f t="shared" si="901"/>
        <v>0</v>
      </c>
      <c r="M1122" s="474">
        <f t="shared" si="901"/>
        <v>0</v>
      </c>
      <c r="N1122" s="474">
        <f t="shared" si="901"/>
        <v>0</v>
      </c>
      <c r="O1122" s="474">
        <f t="shared" si="901"/>
        <v>0</v>
      </c>
      <c r="P1122" s="474">
        <f t="shared" si="901"/>
        <v>0</v>
      </c>
      <c r="Q1122" s="474">
        <f t="shared" si="901"/>
        <v>0</v>
      </c>
      <c r="R1122" s="474">
        <f t="shared" si="901"/>
        <v>0</v>
      </c>
      <c r="S1122" s="474">
        <f t="shared" si="901"/>
        <v>0</v>
      </c>
      <c r="T1122" s="474">
        <f t="shared" si="901"/>
        <v>0</v>
      </c>
      <c r="U1122" s="474">
        <f t="shared" si="901"/>
        <v>0</v>
      </c>
      <c r="V1122" s="474">
        <f t="shared" si="901"/>
        <v>0</v>
      </c>
      <c r="W1122" s="474">
        <f t="shared" si="901"/>
        <v>0</v>
      </c>
      <c r="X1122" s="474">
        <f t="shared" si="901"/>
        <v>0</v>
      </c>
      <c r="Y1122" s="474">
        <f t="shared" si="901"/>
        <v>0</v>
      </c>
      <c r="Z1122" s="474">
        <f t="shared" si="901"/>
        <v>0</v>
      </c>
      <c r="AA1122" s="474">
        <f t="shared" si="901"/>
        <v>0</v>
      </c>
      <c r="AB1122" s="474">
        <f t="shared" si="901"/>
        <v>0</v>
      </c>
      <c r="AC1122" s="474">
        <f t="shared" si="901"/>
        <v>0</v>
      </c>
      <c r="AD1122" s="474">
        <f t="shared" si="901"/>
        <v>0</v>
      </c>
      <c r="AE1122" s="474">
        <f t="shared" si="901"/>
        <v>0</v>
      </c>
      <c r="AF1122" s="474">
        <f t="shared" si="901"/>
        <v>0</v>
      </c>
      <c r="AG1122" s="474">
        <f t="shared" si="901"/>
        <v>0</v>
      </c>
      <c r="AH1122" s="474">
        <f t="shared" si="901"/>
        <v>0</v>
      </c>
      <c r="AI1122" s="474">
        <f t="shared" si="901"/>
        <v>0</v>
      </c>
      <c r="AJ1122" s="474">
        <f t="shared" si="901"/>
        <v>0</v>
      </c>
      <c r="AK1122" s="474">
        <f t="shared" si="901"/>
        <v>0</v>
      </c>
      <c r="AL1122" s="474">
        <f t="shared" si="901"/>
        <v>0</v>
      </c>
      <c r="AM1122" s="498">
        <f t="shared" si="901"/>
        <v>0</v>
      </c>
      <c r="AN1122" s="474">
        <f t="shared" si="901"/>
        <v>0</v>
      </c>
      <c r="AO1122" s="474">
        <f t="shared" si="901"/>
        <v>0</v>
      </c>
      <c r="AP1122" s="474">
        <f t="shared" si="901"/>
        <v>0</v>
      </c>
      <c r="AQ1122" s="474">
        <f t="shared" si="901"/>
        <v>0</v>
      </c>
    </row>
    <row r="1123" s="449" customFormat="1" ht="14" customHeight="1" spans="1:43">
      <c r="A1123" s="469"/>
      <c r="B1123" s="470"/>
      <c r="C1123" s="206" t="s">
        <v>1104</v>
      </c>
      <c r="D1123" s="474"/>
      <c r="E1123" s="475">
        <f t="shared" ref="E1123:E1125" si="902">R1123+U1123+V1123+AJ1123+AL1123</f>
        <v>0</v>
      </c>
      <c r="F1123" s="470"/>
      <c r="G1123" s="470"/>
      <c r="H1123" s="470"/>
      <c r="I1123" s="470"/>
      <c r="J1123" s="470"/>
      <c r="K1123" s="470"/>
      <c r="L1123" s="470"/>
      <c r="M1123" s="470"/>
      <c r="N1123" s="470"/>
      <c r="O1123" s="470"/>
      <c r="P1123" s="470"/>
      <c r="Q1123" s="470"/>
      <c r="R1123" s="458">
        <f t="shared" ref="R1123:R1125" si="903">SUM(F1123:Q1123)</f>
        <v>0</v>
      </c>
      <c r="S1123" s="476"/>
      <c r="T1123" s="476"/>
      <c r="U1123" s="458">
        <f t="shared" ref="U1123:U1125" si="904">SUM(S1123:T1123)</f>
        <v>0</v>
      </c>
      <c r="V1123" s="476"/>
      <c r="W1123" s="476"/>
      <c r="X1123" s="476"/>
      <c r="Y1123" s="476"/>
      <c r="Z1123" s="476"/>
      <c r="AA1123" s="476"/>
      <c r="AB1123" s="476"/>
      <c r="AC1123" s="476"/>
      <c r="AD1123" s="476"/>
      <c r="AE1123" s="476"/>
      <c r="AF1123" s="476"/>
      <c r="AG1123" s="476"/>
      <c r="AH1123" s="476"/>
      <c r="AI1123" s="476"/>
      <c r="AJ1123" s="458">
        <f t="shared" ref="AJ1123:AJ1125" si="905">SUM(W1123:AI1123)</f>
        <v>0</v>
      </c>
      <c r="AK1123" s="476"/>
      <c r="AL1123" s="476"/>
      <c r="AM1123" s="499">
        <f t="shared" ref="AM1123:AM1125" si="906">R1123+U1123+V1123+AJ1123+AL1123</f>
        <v>0</v>
      </c>
      <c r="AN1123" s="470"/>
      <c r="AO1123" s="470"/>
      <c r="AP1123" s="470"/>
      <c r="AQ1123" s="72">
        <f t="shared" ref="AQ1123:AQ1125" si="907">AM1123+AN1123+AO1123+AP1123</f>
        <v>0</v>
      </c>
    </row>
    <row r="1124" s="449" customFormat="1" ht="14" customHeight="1" spans="1:43">
      <c r="A1124" s="469"/>
      <c r="B1124" s="470"/>
      <c r="C1124" s="206" t="s">
        <v>1105</v>
      </c>
      <c r="D1124" s="474"/>
      <c r="E1124" s="475">
        <f t="shared" si="902"/>
        <v>0</v>
      </c>
      <c r="F1124" s="470"/>
      <c r="G1124" s="470"/>
      <c r="H1124" s="470"/>
      <c r="I1124" s="470"/>
      <c r="J1124" s="470"/>
      <c r="K1124" s="470"/>
      <c r="L1124" s="470"/>
      <c r="M1124" s="470"/>
      <c r="N1124" s="470"/>
      <c r="O1124" s="470"/>
      <c r="P1124" s="470"/>
      <c r="Q1124" s="470"/>
      <c r="R1124" s="458">
        <f t="shared" si="903"/>
        <v>0</v>
      </c>
      <c r="S1124" s="476"/>
      <c r="T1124" s="476"/>
      <c r="U1124" s="458">
        <f t="shared" si="904"/>
        <v>0</v>
      </c>
      <c r="V1124" s="476"/>
      <c r="W1124" s="476"/>
      <c r="X1124" s="476"/>
      <c r="Y1124" s="476"/>
      <c r="Z1124" s="476"/>
      <c r="AA1124" s="476"/>
      <c r="AB1124" s="476"/>
      <c r="AC1124" s="476"/>
      <c r="AD1124" s="476"/>
      <c r="AE1124" s="476"/>
      <c r="AF1124" s="476"/>
      <c r="AG1124" s="476"/>
      <c r="AH1124" s="476"/>
      <c r="AI1124" s="476"/>
      <c r="AJ1124" s="458">
        <f t="shared" si="905"/>
        <v>0</v>
      </c>
      <c r="AK1124" s="476"/>
      <c r="AL1124" s="476"/>
      <c r="AM1124" s="499">
        <f t="shared" si="906"/>
        <v>0</v>
      </c>
      <c r="AN1124" s="470"/>
      <c r="AO1124" s="470"/>
      <c r="AP1124" s="470"/>
      <c r="AQ1124" s="72">
        <f t="shared" si="907"/>
        <v>0</v>
      </c>
    </row>
    <row r="1125" s="449" customFormat="1" ht="14" customHeight="1" spans="1:43">
      <c r="A1125" s="469"/>
      <c r="B1125" s="470"/>
      <c r="C1125" s="206" t="s">
        <v>1106</v>
      </c>
      <c r="D1125" s="474"/>
      <c r="E1125" s="475">
        <f t="shared" si="902"/>
        <v>0</v>
      </c>
      <c r="F1125" s="470"/>
      <c r="G1125" s="470"/>
      <c r="H1125" s="470"/>
      <c r="I1125" s="470"/>
      <c r="J1125" s="470"/>
      <c r="K1125" s="470"/>
      <c r="L1125" s="470"/>
      <c r="M1125" s="470"/>
      <c r="N1125" s="470"/>
      <c r="O1125" s="470"/>
      <c r="P1125" s="470"/>
      <c r="Q1125" s="470"/>
      <c r="R1125" s="458">
        <f t="shared" si="903"/>
        <v>0</v>
      </c>
      <c r="S1125" s="476"/>
      <c r="T1125" s="476"/>
      <c r="U1125" s="458">
        <f t="shared" si="904"/>
        <v>0</v>
      </c>
      <c r="V1125" s="476"/>
      <c r="W1125" s="476"/>
      <c r="X1125" s="476"/>
      <c r="Y1125" s="476"/>
      <c r="Z1125" s="476"/>
      <c r="AA1125" s="476"/>
      <c r="AB1125" s="476"/>
      <c r="AC1125" s="476"/>
      <c r="AD1125" s="476"/>
      <c r="AE1125" s="476"/>
      <c r="AF1125" s="476"/>
      <c r="AG1125" s="476"/>
      <c r="AH1125" s="476"/>
      <c r="AI1125" s="476"/>
      <c r="AJ1125" s="458">
        <f t="shared" si="905"/>
        <v>0</v>
      </c>
      <c r="AK1125" s="476"/>
      <c r="AL1125" s="476"/>
      <c r="AM1125" s="499">
        <f t="shared" si="906"/>
        <v>0</v>
      </c>
      <c r="AN1125" s="470"/>
      <c r="AO1125" s="470"/>
      <c r="AP1125" s="470"/>
      <c r="AQ1125" s="72">
        <f t="shared" si="907"/>
        <v>0</v>
      </c>
    </row>
    <row r="1126" s="449" customFormat="1" ht="14" customHeight="1" spans="1:43">
      <c r="A1126" s="469"/>
      <c r="B1126" s="470"/>
      <c r="C1126" s="206" t="s">
        <v>1107</v>
      </c>
      <c r="D1126" s="474">
        <f t="shared" ref="D1126:AQ1126" si="908">D1127+D1142+D1156+D1161+D1167</f>
        <v>0</v>
      </c>
      <c r="E1126" s="474">
        <f t="shared" si="908"/>
        <v>446.66</v>
      </c>
      <c r="F1126" s="474">
        <f t="shared" si="908"/>
        <v>99.12</v>
      </c>
      <c r="G1126" s="474">
        <f t="shared" si="908"/>
        <v>0</v>
      </c>
      <c r="H1126" s="474">
        <f t="shared" si="908"/>
        <v>0</v>
      </c>
      <c r="I1126" s="474">
        <f t="shared" si="908"/>
        <v>0</v>
      </c>
      <c r="J1126" s="474">
        <f t="shared" si="908"/>
        <v>6.57</v>
      </c>
      <c r="K1126" s="474">
        <f t="shared" si="908"/>
        <v>0.55</v>
      </c>
      <c r="L1126" s="474">
        <f t="shared" si="908"/>
        <v>0.43</v>
      </c>
      <c r="M1126" s="474">
        <f t="shared" si="908"/>
        <v>0</v>
      </c>
      <c r="N1126" s="474">
        <f t="shared" si="908"/>
        <v>2.88</v>
      </c>
      <c r="O1126" s="474">
        <f t="shared" si="908"/>
        <v>0</v>
      </c>
      <c r="P1126" s="474">
        <f t="shared" si="908"/>
        <v>0</v>
      </c>
      <c r="Q1126" s="474">
        <f t="shared" si="908"/>
        <v>0</v>
      </c>
      <c r="R1126" s="474">
        <f t="shared" si="908"/>
        <v>109.55</v>
      </c>
      <c r="S1126" s="474">
        <f t="shared" si="908"/>
        <v>19.18</v>
      </c>
      <c r="T1126" s="474">
        <f t="shared" si="908"/>
        <v>3</v>
      </c>
      <c r="U1126" s="474">
        <f t="shared" si="908"/>
        <v>22.18</v>
      </c>
      <c r="V1126" s="474">
        <f t="shared" si="908"/>
        <v>0</v>
      </c>
      <c r="W1126" s="474">
        <f t="shared" si="908"/>
        <v>229.93</v>
      </c>
      <c r="X1126" s="474">
        <f t="shared" si="908"/>
        <v>0</v>
      </c>
      <c r="Y1126" s="474">
        <f t="shared" si="908"/>
        <v>20</v>
      </c>
      <c r="Z1126" s="474">
        <f t="shared" si="908"/>
        <v>0</v>
      </c>
      <c r="AA1126" s="474">
        <f t="shared" si="908"/>
        <v>0</v>
      </c>
      <c r="AB1126" s="474">
        <f t="shared" si="908"/>
        <v>0</v>
      </c>
      <c r="AC1126" s="474">
        <f t="shared" si="908"/>
        <v>0</v>
      </c>
      <c r="AD1126" s="474">
        <f t="shared" si="908"/>
        <v>0</v>
      </c>
      <c r="AE1126" s="474">
        <f t="shared" si="908"/>
        <v>0</v>
      </c>
      <c r="AF1126" s="474">
        <f t="shared" si="908"/>
        <v>0</v>
      </c>
      <c r="AG1126" s="474">
        <f t="shared" si="908"/>
        <v>0</v>
      </c>
      <c r="AH1126" s="474">
        <f t="shared" si="908"/>
        <v>0</v>
      </c>
      <c r="AI1126" s="474">
        <f t="shared" si="908"/>
        <v>65</v>
      </c>
      <c r="AJ1126" s="474">
        <f t="shared" si="908"/>
        <v>314.93</v>
      </c>
      <c r="AK1126" s="474">
        <f t="shared" si="908"/>
        <v>0</v>
      </c>
      <c r="AL1126" s="474">
        <f t="shared" si="908"/>
        <v>0</v>
      </c>
      <c r="AM1126" s="498">
        <f t="shared" si="908"/>
        <v>446.66</v>
      </c>
      <c r="AN1126" s="474">
        <f t="shared" si="908"/>
        <v>0</v>
      </c>
      <c r="AO1126" s="474">
        <f t="shared" si="908"/>
        <v>9</v>
      </c>
      <c r="AP1126" s="474">
        <f t="shared" si="908"/>
        <v>0</v>
      </c>
      <c r="AQ1126" s="474">
        <f t="shared" si="908"/>
        <v>455.66</v>
      </c>
    </row>
    <row r="1127" s="449" customFormat="1" ht="14" customHeight="1" spans="1:43">
      <c r="A1127" s="469"/>
      <c r="B1127" s="470"/>
      <c r="C1127" s="206" t="s">
        <v>1108</v>
      </c>
      <c r="D1127" s="474">
        <f t="shared" ref="D1127:AQ1127" si="909">SUM(D1128:D1141)</f>
        <v>0</v>
      </c>
      <c r="E1127" s="474">
        <f t="shared" si="909"/>
        <v>446.66</v>
      </c>
      <c r="F1127" s="474">
        <f t="shared" si="909"/>
        <v>99.12</v>
      </c>
      <c r="G1127" s="474">
        <f t="shared" si="909"/>
        <v>0</v>
      </c>
      <c r="H1127" s="474">
        <f t="shared" si="909"/>
        <v>0</v>
      </c>
      <c r="I1127" s="474">
        <f t="shared" si="909"/>
        <v>0</v>
      </c>
      <c r="J1127" s="474">
        <f t="shared" si="909"/>
        <v>6.57</v>
      </c>
      <c r="K1127" s="474">
        <f t="shared" si="909"/>
        <v>0.55</v>
      </c>
      <c r="L1127" s="474">
        <f t="shared" si="909"/>
        <v>0.43</v>
      </c>
      <c r="M1127" s="474">
        <f t="shared" si="909"/>
        <v>0</v>
      </c>
      <c r="N1127" s="474">
        <f t="shared" si="909"/>
        <v>2.88</v>
      </c>
      <c r="O1127" s="474">
        <f t="shared" si="909"/>
        <v>0</v>
      </c>
      <c r="P1127" s="474">
        <f t="shared" si="909"/>
        <v>0</v>
      </c>
      <c r="Q1127" s="474">
        <f t="shared" si="909"/>
        <v>0</v>
      </c>
      <c r="R1127" s="474">
        <f t="shared" si="909"/>
        <v>109.55</v>
      </c>
      <c r="S1127" s="474">
        <f t="shared" si="909"/>
        <v>19.18</v>
      </c>
      <c r="T1127" s="474">
        <f t="shared" si="909"/>
        <v>3</v>
      </c>
      <c r="U1127" s="474">
        <f t="shared" si="909"/>
        <v>22.18</v>
      </c>
      <c r="V1127" s="474">
        <f t="shared" si="909"/>
        <v>0</v>
      </c>
      <c r="W1127" s="474">
        <f t="shared" si="909"/>
        <v>229.93</v>
      </c>
      <c r="X1127" s="474">
        <f t="shared" si="909"/>
        <v>0</v>
      </c>
      <c r="Y1127" s="474">
        <f t="shared" si="909"/>
        <v>20</v>
      </c>
      <c r="Z1127" s="474">
        <f t="shared" si="909"/>
        <v>0</v>
      </c>
      <c r="AA1127" s="474">
        <f t="shared" si="909"/>
        <v>0</v>
      </c>
      <c r="AB1127" s="474">
        <f t="shared" si="909"/>
        <v>0</v>
      </c>
      <c r="AC1127" s="474">
        <f t="shared" si="909"/>
        <v>0</v>
      </c>
      <c r="AD1127" s="474">
        <f t="shared" si="909"/>
        <v>0</v>
      </c>
      <c r="AE1127" s="474">
        <f t="shared" si="909"/>
        <v>0</v>
      </c>
      <c r="AF1127" s="474">
        <f t="shared" si="909"/>
        <v>0</v>
      </c>
      <c r="AG1127" s="474">
        <f t="shared" si="909"/>
        <v>0</v>
      </c>
      <c r="AH1127" s="474">
        <f t="shared" si="909"/>
        <v>0</v>
      </c>
      <c r="AI1127" s="474">
        <f t="shared" si="909"/>
        <v>65</v>
      </c>
      <c r="AJ1127" s="474">
        <f t="shared" si="909"/>
        <v>314.93</v>
      </c>
      <c r="AK1127" s="474">
        <f t="shared" si="909"/>
        <v>0</v>
      </c>
      <c r="AL1127" s="474">
        <f t="shared" si="909"/>
        <v>0</v>
      </c>
      <c r="AM1127" s="498">
        <f t="shared" si="909"/>
        <v>446.66</v>
      </c>
      <c r="AN1127" s="474">
        <f t="shared" si="909"/>
        <v>0</v>
      </c>
      <c r="AO1127" s="474">
        <f t="shared" si="909"/>
        <v>0</v>
      </c>
      <c r="AP1127" s="474">
        <f t="shared" si="909"/>
        <v>0</v>
      </c>
      <c r="AQ1127" s="474">
        <f t="shared" si="909"/>
        <v>446.66</v>
      </c>
    </row>
    <row r="1128" s="449" customFormat="1" ht="14" customHeight="1" spans="1:43">
      <c r="A1128" s="469"/>
      <c r="B1128" s="470"/>
      <c r="C1128" s="206" t="s">
        <v>811</v>
      </c>
      <c r="D1128" s="474"/>
      <c r="E1128" s="475">
        <f t="shared" ref="E1128:E1141" si="910">R1128+U1128+V1128+AJ1128+AL1128</f>
        <v>381.66</v>
      </c>
      <c r="F1128" s="470">
        <v>99.12</v>
      </c>
      <c r="G1128" s="470"/>
      <c r="H1128" s="470"/>
      <c r="I1128" s="470"/>
      <c r="J1128" s="470">
        <v>6.57</v>
      </c>
      <c r="K1128" s="470">
        <v>0.55</v>
      </c>
      <c r="L1128" s="470">
        <v>0.43</v>
      </c>
      <c r="M1128" s="470"/>
      <c r="N1128" s="470">
        <v>2.88</v>
      </c>
      <c r="O1128" s="470"/>
      <c r="P1128" s="470"/>
      <c r="Q1128" s="470"/>
      <c r="R1128" s="458">
        <f t="shared" ref="R1128:R1141" si="911">SUM(F1128:Q1128)</f>
        <v>109.55</v>
      </c>
      <c r="S1128" s="476">
        <v>19.18</v>
      </c>
      <c r="T1128" s="476">
        <v>3</v>
      </c>
      <c r="U1128" s="458">
        <f t="shared" ref="U1128:U1141" si="912">SUM(S1128:T1128)</f>
        <v>22.18</v>
      </c>
      <c r="V1128" s="476"/>
      <c r="W1128" s="476">
        <v>229.93</v>
      </c>
      <c r="X1128" s="476"/>
      <c r="Y1128" s="476">
        <v>20</v>
      </c>
      <c r="Z1128" s="476"/>
      <c r="AA1128" s="476"/>
      <c r="AB1128" s="476"/>
      <c r="AC1128" s="476"/>
      <c r="AD1128" s="476"/>
      <c r="AE1128" s="476"/>
      <c r="AF1128" s="476"/>
      <c r="AG1128" s="476"/>
      <c r="AH1128" s="476"/>
      <c r="AI1128" s="476"/>
      <c r="AJ1128" s="458">
        <f t="shared" ref="AJ1128:AJ1141" si="913">SUM(W1128:AI1128)</f>
        <v>249.93</v>
      </c>
      <c r="AK1128" s="476"/>
      <c r="AL1128" s="476"/>
      <c r="AM1128" s="499">
        <f t="shared" ref="AM1128:AM1141" si="914">R1128+U1128+V1128+AJ1128+AL1128</f>
        <v>381.66</v>
      </c>
      <c r="AN1128" s="470"/>
      <c r="AO1128" s="470"/>
      <c r="AP1128" s="470"/>
      <c r="AQ1128" s="72">
        <f t="shared" ref="AQ1128:AQ1141" si="915">AM1128+AN1128+AO1128+AP1128</f>
        <v>381.66</v>
      </c>
    </row>
    <row r="1129" s="449" customFormat="1" ht="14" customHeight="1" spans="1:43">
      <c r="A1129" s="469"/>
      <c r="B1129" s="470"/>
      <c r="C1129" s="206" t="s">
        <v>812</v>
      </c>
      <c r="D1129" s="474"/>
      <c r="E1129" s="475">
        <f t="shared" si="910"/>
        <v>0</v>
      </c>
      <c r="F1129" s="470"/>
      <c r="G1129" s="470"/>
      <c r="H1129" s="470"/>
      <c r="I1129" s="470"/>
      <c r="J1129" s="470"/>
      <c r="K1129" s="470"/>
      <c r="L1129" s="470"/>
      <c r="M1129" s="470"/>
      <c r="N1129" s="470"/>
      <c r="O1129" s="470"/>
      <c r="P1129" s="470"/>
      <c r="Q1129" s="470"/>
      <c r="R1129" s="458">
        <f t="shared" si="911"/>
        <v>0</v>
      </c>
      <c r="S1129" s="476"/>
      <c r="T1129" s="476"/>
      <c r="U1129" s="458">
        <f t="shared" si="912"/>
        <v>0</v>
      </c>
      <c r="V1129" s="476"/>
      <c r="W1129" s="476"/>
      <c r="X1129" s="476"/>
      <c r="Y1129" s="476"/>
      <c r="Z1129" s="476"/>
      <c r="AA1129" s="476"/>
      <c r="AB1129" s="476"/>
      <c r="AC1129" s="476"/>
      <c r="AD1129" s="476"/>
      <c r="AE1129" s="476"/>
      <c r="AF1129" s="476"/>
      <c r="AG1129" s="476"/>
      <c r="AH1129" s="476"/>
      <c r="AI1129" s="476"/>
      <c r="AJ1129" s="458">
        <f t="shared" si="913"/>
        <v>0</v>
      </c>
      <c r="AK1129" s="476"/>
      <c r="AL1129" s="476"/>
      <c r="AM1129" s="499">
        <f t="shared" si="914"/>
        <v>0</v>
      </c>
      <c r="AN1129" s="470"/>
      <c r="AO1129" s="470"/>
      <c r="AP1129" s="470"/>
      <c r="AQ1129" s="72">
        <f t="shared" si="915"/>
        <v>0</v>
      </c>
    </row>
    <row r="1130" s="449" customFormat="1" ht="14" customHeight="1" spans="1:43">
      <c r="A1130" s="469"/>
      <c r="B1130" s="470"/>
      <c r="C1130" s="206" t="s">
        <v>813</v>
      </c>
      <c r="D1130" s="474"/>
      <c r="E1130" s="475">
        <f t="shared" si="910"/>
        <v>0</v>
      </c>
      <c r="F1130" s="470"/>
      <c r="G1130" s="470"/>
      <c r="H1130" s="470"/>
      <c r="I1130" s="470"/>
      <c r="J1130" s="470"/>
      <c r="K1130" s="470"/>
      <c r="L1130" s="470"/>
      <c r="M1130" s="470"/>
      <c r="N1130" s="470"/>
      <c r="O1130" s="470"/>
      <c r="P1130" s="470"/>
      <c r="Q1130" s="470"/>
      <c r="R1130" s="458">
        <f t="shared" si="911"/>
        <v>0</v>
      </c>
      <c r="S1130" s="476"/>
      <c r="T1130" s="476"/>
      <c r="U1130" s="458">
        <f t="shared" si="912"/>
        <v>0</v>
      </c>
      <c r="V1130" s="476"/>
      <c r="W1130" s="476"/>
      <c r="X1130" s="476"/>
      <c r="Y1130" s="476"/>
      <c r="Z1130" s="476"/>
      <c r="AA1130" s="476"/>
      <c r="AB1130" s="476"/>
      <c r="AC1130" s="476"/>
      <c r="AD1130" s="476"/>
      <c r="AE1130" s="476"/>
      <c r="AF1130" s="476"/>
      <c r="AG1130" s="476"/>
      <c r="AH1130" s="476"/>
      <c r="AI1130" s="476"/>
      <c r="AJ1130" s="458">
        <f t="shared" si="913"/>
        <v>0</v>
      </c>
      <c r="AK1130" s="476"/>
      <c r="AL1130" s="476"/>
      <c r="AM1130" s="499">
        <f t="shared" si="914"/>
        <v>0</v>
      </c>
      <c r="AN1130" s="470"/>
      <c r="AO1130" s="470"/>
      <c r="AP1130" s="470"/>
      <c r="AQ1130" s="72">
        <f t="shared" si="915"/>
        <v>0</v>
      </c>
    </row>
    <row r="1131" s="449" customFormat="1" ht="14" customHeight="1" spans="1:43">
      <c r="A1131" s="469"/>
      <c r="B1131" s="470"/>
      <c r="C1131" s="206" t="s">
        <v>1109</v>
      </c>
      <c r="D1131" s="474"/>
      <c r="E1131" s="475">
        <f t="shared" si="910"/>
        <v>0</v>
      </c>
      <c r="F1131" s="470"/>
      <c r="G1131" s="470"/>
      <c r="H1131" s="470"/>
      <c r="I1131" s="470"/>
      <c r="J1131" s="470"/>
      <c r="K1131" s="470"/>
      <c r="L1131" s="470"/>
      <c r="M1131" s="470"/>
      <c r="N1131" s="470"/>
      <c r="O1131" s="470"/>
      <c r="P1131" s="470"/>
      <c r="Q1131" s="470"/>
      <c r="R1131" s="458">
        <f t="shared" si="911"/>
        <v>0</v>
      </c>
      <c r="S1131" s="476"/>
      <c r="T1131" s="476"/>
      <c r="U1131" s="458">
        <f t="shared" si="912"/>
        <v>0</v>
      </c>
      <c r="V1131" s="476"/>
      <c r="W1131" s="476"/>
      <c r="X1131" s="476"/>
      <c r="Y1131" s="476"/>
      <c r="Z1131" s="476"/>
      <c r="AA1131" s="476"/>
      <c r="AB1131" s="476"/>
      <c r="AC1131" s="476"/>
      <c r="AD1131" s="476"/>
      <c r="AE1131" s="476"/>
      <c r="AF1131" s="476"/>
      <c r="AG1131" s="476"/>
      <c r="AH1131" s="476"/>
      <c r="AI1131" s="476"/>
      <c r="AJ1131" s="458">
        <f t="shared" si="913"/>
        <v>0</v>
      </c>
      <c r="AK1131" s="476"/>
      <c r="AL1131" s="476"/>
      <c r="AM1131" s="499">
        <f t="shared" si="914"/>
        <v>0</v>
      </c>
      <c r="AN1131" s="470"/>
      <c r="AO1131" s="470"/>
      <c r="AP1131" s="470"/>
      <c r="AQ1131" s="72">
        <f t="shared" si="915"/>
        <v>0</v>
      </c>
    </row>
    <row r="1132" s="449" customFormat="1" ht="14" customHeight="1" spans="1:43">
      <c r="A1132" s="469"/>
      <c r="B1132" s="470"/>
      <c r="C1132" s="206" t="s">
        <v>1110</v>
      </c>
      <c r="D1132" s="474"/>
      <c r="E1132" s="475">
        <f t="shared" si="910"/>
        <v>0</v>
      </c>
      <c r="F1132" s="470"/>
      <c r="G1132" s="470"/>
      <c r="H1132" s="470"/>
      <c r="I1132" s="470"/>
      <c r="J1132" s="470"/>
      <c r="K1132" s="470"/>
      <c r="L1132" s="470"/>
      <c r="M1132" s="470"/>
      <c r="N1132" s="470"/>
      <c r="O1132" s="470"/>
      <c r="P1132" s="470"/>
      <c r="Q1132" s="470"/>
      <c r="R1132" s="458">
        <f t="shared" si="911"/>
        <v>0</v>
      </c>
      <c r="S1132" s="476"/>
      <c r="T1132" s="476"/>
      <c r="U1132" s="458">
        <f t="shared" si="912"/>
        <v>0</v>
      </c>
      <c r="V1132" s="476"/>
      <c r="W1132" s="476"/>
      <c r="X1132" s="476"/>
      <c r="Y1132" s="476"/>
      <c r="Z1132" s="476"/>
      <c r="AA1132" s="476"/>
      <c r="AB1132" s="476"/>
      <c r="AC1132" s="476"/>
      <c r="AD1132" s="476"/>
      <c r="AE1132" s="476"/>
      <c r="AF1132" s="476"/>
      <c r="AG1132" s="476"/>
      <c r="AH1132" s="476"/>
      <c r="AI1132" s="476"/>
      <c r="AJ1132" s="458">
        <f t="shared" si="913"/>
        <v>0</v>
      </c>
      <c r="AK1132" s="476"/>
      <c r="AL1132" s="476"/>
      <c r="AM1132" s="499">
        <f t="shared" si="914"/>
        <v>0</v>
      </c>
      <c r="AN1132" s="470"/>
      <c r="AO1132" s="470"/>
      <c r="AP1132" s="470"/>
      <c r="AQ1132" s="72">
        <f t="shared" si="915"/>
        <v>0</v>
      </c>
    </row>
    <row r="1133" s="449" customFormat="1" ht="14" customHeight="1" spans="1:43">
      <c r="A1133" s="469"/>
      <c r="B1133" s="470"/>
      <c r="C1133" s="206" t="s">
        <v>1111</v>
      </c>
      <c r="D1133" s="474"/>
      <c r="E1133" s="475">
        <f t="shared" si="910"/>
        <v>0</v>
      </c>
      <c r="F1133" s="470"/>
      <c r="G1133" s="470"/>
      <c r="H1133" s="470"/>
      <c r="I1133" s="470"/>
      <c r="J1133" s="470"/>
      <c r="K1133" s="470"/>
      <c r="L1133" s="470"/>
      <c r="M1133" s="470"/>
      <c r="N1133" s="470"/>
      <c r="O1133" s="470"/>
      <c r="P1133" s="470"/>
      <c r="Q1133" s="470"/>
      <c r="R1133" s="458">
        <f t="shared" si="911"/>
        <v>0</v>
      </c>
      <c r="S1133" s="476"/>
      <c r="T1133" s="476"/>
      <c r="U1133" s="458">
        <f t="shared" si="912"/>
        <v>0</v>
      </c>
      <c r="V1133" s="476"/>
      <c r="W1133" s="476"/>
      <c r="X1133" s="476"/>
      <c r="Y1133" s="476"/>
      <c r="Z1133" s="476"/>
      <c r="AA1133" s="476"/>
      <c r="AB1133" s="476"/>
      <c r="AC1133" s="476"/>
      <c r="AD1133" s="476"/>
      <c r="AE1133" s="476"/>
      <c r="AF1133" s="476"/>
      <c r="AG1133" s="476"/>
      <c r="AH1133" s="476"/>
      <c r="AI1133" s="476"/>
      <c r="AJ1133" s="458">
        <f t="shared" si="913"/>
        <v>0</v>
      </c>
      <c r="AK1133" s="476"/>
      <c r="AL1133" s="476"/>
      <c r="AM1133" s="499">
        <f t="shared" si="914"/>
        <v>0</v>
      </c>
      <c r="AN1133" s="470"/>
      <c r="AO1133" s="470"/>
      <c r="AP1133" s="470"/>
      <c r="AQ1133" s="72">
        <f t="shared" si="915"/>
        <v>0</v>
      </c>
    </row>
    <row r="1134" s="449" customFormat="1" ht="14" customHeight="1" spans="1:43">
      <c r="A1134" s="469"/>
      <c r="B1134" s="470"/>
      <c r="C1134" s="206" t="s">
        <v>1112</v>
      </c>
      <c r="D1134" s="474"/>
      <c r="E1134" s="475">
        <f t="shared" si="910"/>
        <v>0</v>
      </c>
      <c r="F1134" s="470"/>
      <c r="G1134" s="470"/>
      <c r="H1134" s="470"/>
      <c r="I1134" s="470"/>
      <c r="J1134" s="470"/>
      <c r="K1134" s="470"/>
      <c r="L1134" s="470"/>
      <c r="M1134" s="470"/>
      <c r="N1134" s="470"/>
      <c r="O1134" s="470"/>
      <c r="P1134" s="470"/>
      <c r="Q1134" s="470"/>
      <c r="R1134" s="458">
        <f t="shared" si="911"/>
        <v>0</v>
      </c>
      <c r="S1134" s="476"/>
      <c r="T1134" s="476"/>
      <c r="U1134" s="458">
        <f t="shared" si="912"/>
        <v>0</v>
      </c>
      <c r="V1134" s="476"/>
      <c r="W1134" s="476"/>
      <c r="X1134" s="476"/>
      <c r="Y1134" s="476"/>
      <c r="Z1134" s="476"/>
      <c r="AA1134" s="476"/>
      <c r="AB1134" s="476"/>
      <c r="AC1134" s="476"/>
      <c r="AD1134" s="476"/>
      <c r="AE1134" s="476"/>
      <c r="AF1134" s="476"/>
      <c r="AG1134" s="476"/>
      <c r="AH1134" s="476"/>
      <c r="AI1134" s="476"/>
      <c r="AJ1134" s="458">
        <f t="shared" si="913"/>
        <v>0</v>
      </c>
      <c r="AK1134" s="476"/>
      <c r="AL1134" s="476"/>
      <c r="AM1134" s="499">
        <f t="shared" si="914"/>
        <v>0</v>
      </c>
      <c r="AN1134" s="470"/>
      <c r="AO1134" s="470"/>
      <c r="AP1134" s="470"/>
      <c r="AQ1134" s="72">
        <f t="shared" si="915"/>
        <v>0</v>
      </c>
    </row>
    <row r="1135" s="449" customFormat="1" ht="14" customHeight="1" spans="1:43">
      <c r="A1135" s="469"/>
      <c r="B1135" s="470"/>
      <c r="C1135" s="206" t="s">
        <v>1113</v>
      </c>
      <c r="D1135" s="474"/>
      <c r="E1135" s="475">
        <f t="shared" si="910"/>
        <v>0</v>
      </c>
      <c r="F1135" s="470"/>
      <c r="G1135" s="470"/>
      <c r="H1135" s="470"/>
      <c r="I1135" s="470"/>
      <c r="J1135" s="470"/>
      <c r="K1135" s="470"/>
      <c r="L1135" s="470"/>
      <c r="M1135" s="470"/>
      <c r="N1135" s="470"/>
      <c r="O1135" s="470"/>
      <c r="P1135" s="470"/>
      <c r="Q1135" s="470"/>
      <c r="R1135" s="458">
        <f t="shared" si="911"/>
        <v>0</v>
      </c>
      <c r="S1135" s="476"/>
      <c r="T1135" s="476"/>
      <c r="U1135" s="458">
        <f t="shared" si="912"/>
        <v>0</v>
      </c>
      <c r="V1135" s="476"/>
      <c r="W1135" s="476"/>
      <c r="X1135" s="476"/>
      <c r="Y1135" s="476"/>
      <c r="Z1135" s="476"/>
      <c r="AA1135" s="476"/>
      <c r="AB1135" s="476"/>
      <c r="AC1135" s="476"/>
      <c r="AD1135" s="476"/>
      <c r="AE1135" s="476"/>
      <c r="AF1135" s="476"/>
      <c r="AG1135" s="476"/>
      <c r="AH1135" s="476"/>
      <c r="AI1135" s="476"/>
      <c r="AJ1135" s="458">
        <f t="shared" si="913"/>
        <v>0</v>
      </c>
      <c r="AK1135" s="476"/>
      <c r="AL1135" s="476"/>
      <c r="AM1135" s="499">
        <f t="shared" si="914"/>
        <v>0</v>
      </c>
      <c r="AN1135" s="470"/>
      <c r="AO1135" s="470"/>
      <c r="AP1135" s="470"/>
      <c r="AQ1135" s="72">
        <f t="shared" si="915"/>
        <v>0</v>
      </c>
    </row>
    <row r="1136" s="449" customFormat="1" ht="14" customHeight="1" spans="1:43">
      <c r="A1136" s="469"/>
      <c r="B1136" s="470"/>
      <c r="C1136" s="206" t="s">
        <v>1114</v>
      </c>
      <c r="D1136" s="474"/>
      <c r="E1136" s="475">
        <f t="shared" si="910"/>
        <v>0</v>
      </c>
      <c r="F1136" s="470"/>
      <c r="G1136" s="470"/>
      <c r="H1136" s="470"/>
      <c r="I1136" s="470"/>
      <c r="J1136" s="470"/>
      <c r="K1136" s="470"/>
      <c r="L1136" s="470"/>
      <c r="M1136" s="470"/>
      <c r="N1136" s="470"/>
      <c r="O1136" s="470"/>
      <c r="P1136" s="470"/>
      <c r="Q1136" s="470"/>
      <c r="R1136" s="458">
        <f t="shared" si="911"/>
        <v>0</v>
      </c>
      <c r="S1136" s="476"/>
      <c r="T1136" s="476"/>
      <c r="U1136" s="458">
        <f t="shared" si="912"/>
        <v>0</v>
      </c>
      <c r="V1136" s="476"/>
      <c r="W1136" s="476"/>
      <c r="X1136" s="476"/>
      <c r="Y1136" s="476"/>
      <c r="Z1136" s="476"/>
      <c r="AA1136" s="476"/>
      <c r="AB1136" s="476"/>
      <c r="AC1136" s="476"/>
      <c r="AD1136" s="476"/>
      <c r="AE1136" s="476"/>
      <c r="AF1136" s="476"/>
      <c r="AG1136" s="476"/>
      <c r="AH1136" s="476"/>
      <c r="AI1136" s="476"/>
      <c r="AJ1136" s="458">
        <f t="shared" si="913"/>
        <v>0</v>
      </c>
      <c r="AK1136" s="476"/>
      <c r="AL1136" s="476"/>
      <c r="AM1136" s="499">
        <f t="shared" si="914"/>
        <v>0</v>
      </c>
      <c r="AN1136" s="470"/>
      <c r="AO1136" s="470"/>
      <c r="AP1136" s="470"/>
      <c r="AQ1136" s="72">
        <f t="shared" si="915"/>
        <v>0</v>
      </c>
    </row>
    <row r="1137" s="449" customFormat="1" ht="14" customHeight="1" spans="1:43">
      <c r="A1137" s="469"/>
      <c r="B1137" s="470"/>
      <c r="C1137" s="206" t="s">
        <v>1115</v>
      </c>
      <c r="D1137" s="474"/>
      <c r="E1137" s="475">
        <f t="shared" si="910"/>
        <v>0</v>
      </c>
      <c r="F1137" s="470"/>
      <c r="G1137" s="470"/>
      <c r="H1137" s="470"/>
      <c r="I1137" s="470"/>
      <c r="J1137" s="470"/>
      <c r="K1137" s="470"/>
      <c r="L1137" s="470"/>
      <c r="M1137" s="470"/>
      <c r="N1137" s="470"/>
      <c r="O1137" s="470"/>
      <c r="P1137" s="470"/>
      <c r="Q1137" s="470"/>
      <c r="R1137" s="458">
        <f t="shared" si="911"/>
        <v>0</v>
      </c>
      <c r="S1137" s="476"/>
      <c r="T1137" s="476"/>
      <c r="U1137" s="458">
        <f t="shared" si="912"/>
        <v>0</v>
      </c>
      <c r="V1137" s="476"/>
      <c r="W1137" s="476"/>
      <c r="X1137" s="476"/>
      <c r="Y1137" s="476"/>
      <c r="Z1137" s="476"/>
      <c r="AA1137" s="476"/>
      <c r="AB1137" s="476"/>
      <c r="AC1137" s="476"/>
      <c r="AD1137" s="476"/>
      <c r="AE1137" s="476"/>
      <c r="AF1137" s="476"/>
      <c r="AG1137" s="476"/>
      <c r="AH1137" s="476"/>
      <c r="AI1137" s="476"/>
      <c r="AJ1137" s="458">
        <f t="shared" si="913"/>
        <v>0</v>
      </c>
      <c r="AK1137" s="476"/>
      <c r="AL1137" s="476"/>
      <c r="AM1137" s="499">
        <f t="shared" si="914"/>
        <v>0</v>
      </c>
      <c r="AN1137" s="470"/>
      <c r="AO1137" s="470"/>
      <c r="AP1137" s="470"/>
      <c r="AQ1137" s="72">
        <f t="shared" si="915"/>
        <v>0</v>
      </c>
    </row>
    <row r="1138" s="449" customFormat="1" ht="14" customHeight="1" spans="1:43">
      <c r="A1138" s="469"/>
      <c r="B1138" s="470"/>
      <c r="C1138" s="206" t="s">
        <v>1116</v>
      </c>
      <c r="D1138" s="474"/>
      <c r="E1138" s="475">
        <f t="shared" si="910"/>
        <v>0</v>
      </c>
      <c r="F1138" s="470"/>
      <c r="G1138" s="470"/>
      <c r="H1138" s="470"/>
      <c r="I1138" s="470"/>
      <c r="J1138" s="470"/>
      <c r="K1138" s="470"/>
      <c r="L1138" s="470"/>
      <c r="M1138" s="470"/>
      <c r="N1138" s="470"/>
      <c r="O1138" s="470"/>
      <c r="P1138" s="470"/>
      <c r="Q1138" s="470"/>
      <c r="R1138" s="458">
        <f t="shared" si="911"/>
        <v>0</v>
      </c>
      <c r="S1138" s="476"/>
      <c r="T1138" s="476"/>
      <c r="U1138" s="458">
        <f t="shared" si="912"/>
        <v>0</v>
      </c>
      <c r="V1138" s="476"/>
      <c r="W1138" s="476"/>
      <c r="X1138" s="476"/>
      <c r="Y1138" s="476"/>
      <c r="Z1138" s="476"/>
      <c r="AA1138" s="476"/>
      <c r="AB1138" s="476"/>
      <c r="AC1138" s="476"/>
      <c r="AD1138" s="476"/>
      <c r="AE1138" s="476"/>
      <c r="AF1138" s="476"/>
      <c r="AG1138" s="476"/>
      <c r="AH1138" s="476"/>
      <c r="AI1138" s="476"/>
      <c r="AJ1138" s="458">
        <f t="shared" si="913"/>
        <v>0</v>
      </c>
      <c r="AK1138" s="476"/>
      <c r="AL1138" s="476"/>
      <c r="AM1138" s="499">
        <f t="shared" si="914"/>
        <v>0</v>
      </c>
      <c r="AN1138" s="470"/>
      <c r="AO1138" s="470"/>
      <c r="AP1138" s="470"/>
      <c r="AQ1138" s="72">
        <f t="shared" si="915"/>
        <v>0</v>
      </c>
    </row>
    <row r="1139" s="449" customFormat="1" ht="14" customHeight="1" spans="1:43">
      <c r="A1139" s="469"/>
      <c r="B1139" s="470"/>
      <c r="C1139" s="206" t="s">
        <v>1117</v>
      </c>
      <c r="D1139" s="474"/>
      <c r="E1139" s="475">
        <f t="shared" si="910"/>
        <v>0</v>
      </c>
      <c r="F1139" s="470"/>
      <c r="G1139" s="470"/>
      <c r="H1139" s="470"/>
      <c r="I1139" s="470"/>
      <c r="J1139" s="470"/>
      <c r="K1139" s="470"/>
      <c r="L1139" s="470"/>
      <c r="M1139" s="470"/>
      <c r="N1139" s="470"/>
      <c r="O1139" s="470"/>
      <c r="P1139" s="470"/>
      <c r="Q1139" s="470"/>
      <c r="R1139" s="458">
        <f t="shared" si="911"/>
        <v>0</v>
      </c>
      <c r="S1139" s="476"/>
      <c r="T1139" s="476"/>
      <c r="U1139" s="458">
        <f t="shared" si="912"/>
        <v>0</v>
      </c>
      <c r="V1139" s="476"/>
      <c r="W1139" s="476"/>
      <c r="X1139" s="476"/>
      <c r="Y1139" s="476"/>
      <c r="Z1139" s="476"/>
      <c r="AA1139" s="476"/>
      <c r="AB1139" s="476"/>
      <c r="AC1139" s="476"/>
      <c r="AD1139" s="476"/>
      <c r="AE1139" s="476"/>
      <c r="AF1139" s="476"/>
      <c r="AG1139" s="476"/>
      <c r="AH1139" s="476"/>
      <c r="AI1139" s="476"/>
      <c r="AJ1139" s="458">
        <f t="shared" si="913"/>
        <v>0</v>
      </c>
      <c r="AK1139" s="476"/>
      <c r="AL1139" s="476"/>
      <c r="AM1139" s="499">
        <f t="shared" si="914"/>
        <v>0</v>
      </c>
      <c r="AN1139" s="470"/>
      <c r="AO1139" s="470"/>
      <c r="AP1139" s="470"/>
      <c r="AQ1139" s="72">
        <f t="shared" si="915"/>
        <v>0</v>
      </c>
    </row>
    <row r="1140" s="449" customFormat="1" ht="14" customHeight="1" spans="1:43">
      <c r="A1140" s="469"/>
      <c r="B1140" s="470"/>
      <c r="C1140" s="206" t="s">
        <v>830</v>
      </c>
      <c r="D1140" s="474"/>
      <c r="E1140" s="475">
        <f t="shared" si="910"/>
        <v>0</v>
      </c>
      <c r="F1140" s="470"/>
      <c r="G1140" s="470"/>
      <c r="H1140" s="470"/>
      <c r="I1140" s="470"/>
      <c r="J1140" s="470"/>
      <c r="K1140" s="470"/>
      <c r="L1140" s="470"/>
      <c r="M1140" s="470"/>
      <c r="N1140" s="470"/>
      <c r="O1140" s="470"/>
      <c r="P1140" s="470"/>
      <c r="Q1140" s="470"/>
      <c r="R1140" s="458">
        <f t="shared" si="911"/>
        <v>0</v>
      </c>
      <c r="S1140" s="476"/>
      <c r="T1140" s="476"/>
      <c r="U1140" s="458">
        <f t="shared" si="912"/>
        <v>0</v>
      </c>
      <c r="V1140" s="476"/>
      <c r="W1140" s="476"/>
      <c r="X1140" s="476"/>
      <c r="Y1140" s="476"/>
      <c r="Z1140" s="476"/>
      <c r="AA1140" s="476"/>
      <c r="AB1140" s="476"/>
      <c r="AC1140" s="476"/>
      <c r="AD1140" s="476"/>
      <c r="AE1140" s="476"/>
      <c r="AF1140" s="476"/>
      <c r="AG1140" s="476"/>
      <c r="AH1140" s="476"/>
      <c r="AI1140" s="476"/>
      <c r="AJ1140" s="458">
        <f t="shared" si="913"/>
        <v>0</v>
      </c>
      <c r="AK1140" s="476"/>
      <c r="AL1140" s="476"/>
      <c r="AM1140" s="499">
        <f t="shared" si="914"/>
        <v>0</v>
      </c>
      <c r="AN1140" s="470"/>
      <c r="AO1140" s="470"/>
      <c r="AP1140" s="470"/>
      <c r="AQ1140" s="72">
        <f t="shared" si="915"/>
        <v>0</v>
      </c>
    </row>
    <row r="1141" s="449" customFormat="1" ht="14" customHeight="1" spans="1:43">
      <c r="A1141" s="469"/>
      <c r="B1141" s="470"/>
      <c r="C1141" s="206" t="s">
        <v>1118</v>
      </c>
      <c r="D1141" s="474"/>
      <c r="E1141" s="475">
        <f t="shared" si="910"/>
        <v>65</v>
      </c>
      <c r="F1141" s="470"/>
      <c r="G1141" s="470"/>
      <c r="H1141" s="470"/>
      <c r="I1141" s="470"/>
      <c r="J1141" s="470"/>
      <c r="K1141" s="470"/>
      <c r="L1141" s="470"/>
      <c r="M1141" s="470"/>
      <c r="N1141" s="470"/>
      <c r="O1141" s="470"/>
      <c r="P1141" s="470"/>
      <c r="Q1141" s="470"/>
      <c r="R1141" s="458">
        <f t="shared" si="911"/>
        <v>0</v>
      </c>
      <c r="S1141" s="476"/>
      <c r="T1141" s="476"/>
      <c r="U1141" s="458">
        <f t="shared" si="912"/>
        <v>0</v>
      </c>
      <c r="V1141" s="476"/>
      <c r="W1141" s="476"/>
      <c r="X1141" s="476"/>
      <c r="Y1141" s="476"/>
      <c r="Z1141" s="476"/>
      <c r="AA1141" s="476"/>
      <c r="AB1141" s="476"/>
      <c r="AC1141" s="476"/>
      <c r="AD1141" s="476"/>
      <c r="AE1141" s="476"/>
      <c r="AF1141" s="476"/>
      <c r="AG1141" s="476"/>
      <c r="AH1141" s="476"/>
      <c r="AI1141" s="476">
        <v>65</v>
      </c>
      <c r="AJ1141" s="458">
        <f t="shared" si="913"/>
        <v>65</v>
      </c>
      <c r="AK1141" s="476"/>
      <c r="AL1141" s="476"/>
      <c r="AM1141" s="499">
        <f t="shared" si="914"/>
        <v>65</v>
      </c>
      <c r="AN1141" s="470"/>
      <c r="AO1141" s="470"/>
      <c r="AP1141" s="470"/>
      <c r="AQ1141" s="72">
        <f t="shared" si="915"/>
        <v>65</v>
      </c>
    </row>
    <row r="1142" s="449" customFormat="1" ht="14" customHeight="1" spans="1:43">
      <c r="A1142" s="469"/>
      <c r="B1142" s="470"/>
      <c r="C1142" s="206" t="s">
        <v>1119</v>
      </c>
      <c r="D1142" s="474">
        <f t="shared" ref="D1142:AQ1142" si="916">SUM(D1143:D1155)</f>
        <v>0</v>
      </c>
      <c r="E1142" s="474">
        <f t="shared" si="916"/>
        <v>0</v>
      </c>
      <c r="F1142" s="474">
        <f t="shared" si="916"/>
        <v>0</v>
      </c>
      <c r="G1142" s="474">
        <f t="shared" si="916"/>
        <v>0</v>
      </c>
      <c r="H1142" s="474">
        <f t="shared" si="916"/>
        <v>0</v>
      </c>
      <c r="I1142" s="474">
        <f t="shared" si="916"/>
        <v>0</v>
      </c>
      <c r="J1142" s="474">
        <f t="shared" si="916"/>
        <v>0</v>
      </c>
      <c r="K1142" s="474">
        <f t="shared" si="916"/>
        <v>0</v>
      </c>
      <c r="L1142" s="474">
        <f t="shared" si="916"/>
        <v>0</v>
      </c>
      <c r="M1142" s="474">
        <f t="shared" si="916"/>
        <v>0</v>
      </c>
      <c r="N1142" s="474">
        <f t="shared" si="916"/>
        <v>0</v>
      </c>
      <c r="O1142" s="474">
        <f t="shared" si="916"/>
        <v>0</v>
      </c>
      <c r="P1142" s="474">
        <f t="shared" si="916"/>
        <v>0</v>
      </c>
      <c r="Q1142" s="474">
        <f t="shared" si="916"/>
        <v>0</v>
      </c>
      <c r="R1142" s="474">
        <f t="shared" si="916"/>
        <v>0</v>
      </c>
      <c r="S1142" s="474">
        <f t="shared" si="916"/>
        <v>0</v>
      </c>
      <c r="T1142" s="474">
        <f t="shared" si="916"/>
        <v>0</v>
      </c>
      <c r="U1142" s="474">
        <f t="shared" si="916"/>
        <v>0</v>
      </c>
      <c r="V1142" s="474">
        <f t="shared" si="916"/>
        <v>0</v>
      </c>
      <c r="W1142" s="474">
        <f t="shared" si="916"/>
        <v>0</v>
      </c>
      <c r="X1142" s="474">
        <f t="shared" si="916"/>
        <v>0</v>
      </c>
      <c r="Y1142" s="474">
        <f t="shared" si="916"/>
        <v>0</v>
      </c>
      <c r="Z1142" s="474">
        <f t="shared" si="916"/>
        <v>0</v>
      </c>
      <c r="AA1142" s="474">
        <f t="shared" si="916"/>
        <v>0</v>
      </c>
      <c r="AB1142" s="474">
        <f t="shared" si="916"/>
        <v>0</v>
      </c>
      <c r="AC1142" s="474">
        <f t="shared" si="916"/>
        <v>0</v>
      </c>
      <c r="AD1142" s="474">
        <f t="shared" si="916"/>
        <v>0</v>
      </c>
      <c r="AE1142" s="474">
        <f t="shared" si="916"/>
        <v>0</v>
      </c>
      <c r="AF1142" s="474">
        <f t="shared" si="916"/>
        <v>0</v>
      </c>
      <c r="AG1142" s="474">
        <f t="shared" si="916"/>
        <v>0</v>
      </c>
      <c r="AH1142" s="474">
        <f t="shared" si="916"/>
        <v>0</v>
      </c>
      <c r="AI1142" s="474">
        <f t="shared" si="916"/>
        <v>0</v>
      </c>
      <c r="AJ1142" s="474">
        <f t="shared" si="916"/>
        <v>0</v>
      </c>
      <c r="AK1142" s="474">
        <f t="shared" si="916"/>
        <v>0</v>
      </c>
      <c r="AL1142" s="474">
        <f t="shared" si="916"/>
        <v>0</v>
      </c>
      <c r="AM1142" s="498">
        <f t="shared" si="916"/>
        <v>0</v>
      </c>
      <c r="AN1142" s="474">
        <f t="shared" si="916"/>
        <v>0</v>
      </c>
      <c r="AO1142" s="474">
        <f t="shared" si="916"/>
        <v>0</v>
      </c>
      <c r="AP1142" s="474">
        <f t="shared" si="916"/>
        <v>0</v>
      </c>
      <c r="AQ1142" s="474">
        <f t="shared" si="916"/>
        <v>0</v>
      </c>
    </row>
    <row r="1143" s="449" customFormat="1" ht="14" customHeight="1" spans="1:43">
      <c r="A1143" s="469"/>
      <c r="B1143" s="470"/>
      <c r="C1143" s="206" t="s">
        <v>811</v>
      </c>
      <c r="D1143" s="474"/>
      <c r="E1143" s="475">
        <f t="shared" ref="E1143:E1155" si="917">R1143+U1143+V1143+AJ1143+AL1143</f>
        <v>0</v>
      </c>
      <c r="F1143" s="470"/>
      <c r="G1143" s="470"/>
      <c r="H1143" s="470"/>
      <c r="I1143" s="470"/>
      <c r="J1143" s="470"/>
      <c r="K1143" s="470"/>
      <c r="L1143" s="470"/>
      <c r="M1143" s="470"/>
      <c r="N1143" s="470"/>
      <c r="O1143" s="470"/>
      <c r="P1143" s="470"/>
      <c r="Q1143" s="470"/>
      <c r="R1143" s="458">
        <f t="shared" ref="R1143:R1155" si="918">SUM(F1143:Q1143)</f>
        <v>0</v>
      </c>
      <c r="S1143" s="476"/>
      <c r="T1143" s="476"/>
      <c r="U1143" s="458">
        <f t="shared" ref="U1143:U1155" si="919">SUM(S1143:T1143)</f>
        <v>0</v>
      </c>
      <c r="V1143" s="476"/>
      <c r="W1143" s="476"/>
      <c r="X1143" s="476"/>
      <c r="Y1143" s="476"/>
      <c r="Z1143" s="476"/>
      <c r="AA1143" s="476"/>
      <c r="AB1143" s="476"/>
      <c r="AC1143" s="476"/>
      <c r="AD1143" s="476"/>
      <c r="AE1143" s="476"/>
      <c r="AF1143" s="476"/>
      <c r="AG1143" s="476"/>
      <c r="AH1143" s="476"/>
      <c r="AI1143" s="476"/>
      <c r="AJ1143" s="458">
        <f t="shared" ref="AJ1143:AJ1155" si="920">SUM(W1143:AI1143)</f>
        <v>0</v>
      </c>
      <c r="AK1143" s="476"/>
      <c r="AL1143" s="476"/>
      <c r="AM1143" s="499">
        <f t="shared" ref="AM1143:AM1155" si="921">R1143+U1143+V1143+AJ1143+AL1143</f>
        <v>0</v>
      </c>
      <c r="AN1143" s="470"/>
      <c r="AO1143" s="470"/>
      <c r="AP1143" s="470"/>
      <c r="AQ1143" s="72">
        <f t="shared" ref="AQ1143:AQ1155" si="922">AM1143+AN1143+AO1143+AP1143</f>
        <v>0</v>
      </c>
    </row>
    <row r="1144" s="449" customFormat="1" ht="14" customHeight="1" spans="1:43">
      <c r="A1144" s="469"/>
      <c r="B1144" s="470"/>
      <c r="C1144" s="206" t="s">
        <v>812</v>
      </c>
      <c r="D1144" s="474"/>
      <c r="E1144" s="475">
        <f t="shared" si="917"/>
        <v>0</v>
      </c>
      <c r="F1144" s="470"/>
      <c r="G1144" s="470"/>
      <c r="H1144" s="470"/>
      <c r="I1144" s="470"/>
      <c r="J1144" s="470"/>
      <c r="K1144" s="470"/>
      <c r="L1144" s="470"/>
      <c r="M1144" s="470"/>
      <c r="N1144" s="470"/>
      <c r="O1144" s="470"/>
      <c r="P1144" s="470"/>
      <c r="Q1144" s="470"/>
      <c r="R1144" s="458">
        <f t="shared" si="918"/>
        <v>0</v>
      </c>
      <c r="S1144" s="476"/>
      <c r="T1144" s="476"/>
      <c r="U1144" s="458">
        <f t="shared" si="919"/>
        <v>0</v>
      </c>
      <c r="V1144" s="476"/>
      <c r="W1144" s="476"/>
      <c r="X1144" s="476"/>
      <c r="Y1144" s="476"/>
      <c r="Z1144" s="476"/>
      <c r="AA1144" s="476"/>
      <c r="AB1144" s="476"/>
      <c r="AC1144" s="476"/>
      <c r="AD1144" s="476"/>
      <c r="AE1144" s="476"/>
      <c r="AF1144" s="476"/>
      <c r="AG1144" s="476"/>
      <c r="AH1144" s="476"/>
      <c r="AI1144" s="476"/>
      <c r="AJ1144" s="458">
        <f t="shared" si="920"/>
        <v>0</v>
      </c>
      <c r="AK1144" s="476"/>
      <c r="AL1144" s="476"/>
      <c r="AM1144" s="499">
        <f t="shared" si="921"/>
        <v>0</v>
      </c>
      <c r="AN1144" s="470"/>
      <c r="AO1144" s="470"/>
      <c r="AP1144" s="470"/>
      <c r="AQ1144" s="72">
        <f t="shared" si="922"/>
        <v>0</v>
      </c>
    </row>
    <row r="1145" s="449" customFormat="1" ht="14" customHeight="1" spans="1:43">
      <c r="A1145" s="469"/>
      <c r="B1145" s="470"/>
      <c r="C1145" s="206" t="s">
        <v>813</v>
      </c>
      <c r="D1145" s="474"/>
      <c r="E1145" s="475">
        <f t="shared" si="917"/>
        <v>0</v>
      </c>
      <c r="F1145" s="470"/>
      <c r="G1145" s="470"/>
      <c r="H1145" s="470"/>
      <c r="I1145" s="470"/>
      <c r="J1145" s="470"/>
      <c r="K1145" s="470"/>
      <c r="L1145" s="470"/>
      <c r="M1145" s="470"/>
      <c r="N1145" s="470"/>
      <c r="O1145" s="470"/>
      <c r="P1145" s="470"/>
      <c r="Q1145" s="470"/>
      <c r="R1145" s="458">
        <f t="shared" si="918"/>
        <v>0</v>
      </c>
      <c r="S1145" s="476"/>
      <c r="T1145" s="476"/>
      <c r="U1145" s="458">
        <f t="shared" si="919"/>
        <v>0</v>
      </c>
      <c r="V1145" s="476"/>
      <c r="W1145" s="476"/>
      <c r="X1145" s="476"/>
      <c r="Y1145" s="476"/>
      <c r="Z1145" s="476"/>
      <c r="AA1145" s="476"/>
      <c r="AB1145" s="476"/>
      <c r="AC1145" s="476"/>
      <c r="AD1145" s="476"/>
      <c r="AE1145" s="476"/>
      <c r="AF1145" s="476"/>
      <c r="AG1145" s="476"/>
      <c r="AH1145" s="476"/>
      <c r="AI1145" s="476"/>
      <c r="AJ1145" s="458">
        <f t="shared" si="920"/>
        <v>0</v>
      </c>
      <c r="AK1145" s="476"/>
      <c r="AL1145" s="476"/>
      <c r="AM1145" s="499">
        <f t="shared" si="921"/>
        <v>0</v>
      </c>
      <c r="AN1145" s="470"/>
      <c r="AO1145" s="470"/>
      <c r="AP1145" s="470"/>
      <c r="AQ1145" s="72">
        <f t="shared" si="922"/>
        <v>0</v>
      </c>
    </row>
    <row r="1146" s="449" customFormat="1" ht="14" customHeight="1" spans="1:43">
      <c r="A1146" s="469"/>
      <c r="B1146" s="470"/>
      <c r="C1146" s="206" t="s">
        <v>1120</v>
      </c>
      <c r="D1146" s="474"/>
      <c r="E1146" s="475">
        <f t="shared" si="917"/>
        <v>0</v>
      </c>
      <c r="F1146" s="470"/>
      <c r="G1146" s="470"/>
      <c r="H1146" s="470"/>
      <c r="I1146" s="470"/>
      <c r="J1146" s="470"/>
      <c r="K1146" s="470"/>
      <c r="L1146" s="470"/>
      <c r="M1146" s="470"/>
      <c r="N1146" s="470"/>
      <c r="O1146" s="470"/>
      <c r="P1146" s="470"/>
      <c r="Q1146" s="470"/>
      <c r="R1146" s="458">
        <f t="shared" si="918"/>
        <v>0</v>
      </c>
      <c r="S1146" s="476"/>
      <c r="T1146" s="476"/>
      <c r="U1146" s="458">
        <f t="shared" si="919"/>
        <v>0</v>
      </c>
      <c r="V1146" s="476"/>
      <c r="W1146" s="476"/>
      <c r="X1146" s="476"/>
      <c r="Y1146" s="476"/>
      <c r="Z1146" s="476"/>
      <c r="AA1146" s="476"/>
      <c r="AB1146" s="476"/>
      <c r="AC1146" s="476"/>
      <c r="AD1146" s="476"/>
      <c r="AE1146" s="476"/>
      <c r="AF1146" s="476"/>
      <c r="AG1146" s="476"/>
      <c r="AH1146" s="476"/>
      <c r="AI1146" s="476"/>
      <c r="AJ1146" s="458">
        <f t="shared" si="920"/>
        <v>0</v>
      </c>
      <c r="AK1146" s="476"/>
      <c r="AL1146" s="476"/>
      <c r="AM1146" s="499">
        <f t="shared" si="921"/>
        <v>0</v>
      </c>
      <c r="AN1146" s="470"/>
      <c r="AO1146" s="470"/>
      <c r="AP1146" s="470"/>
      <c r="AQ1146" s="72">
        <f t="shared" si="922"/>
        <v>0</v>
      </c>
    </row>
    <row r="1147" s="449" customFormat="1" ht="14" customHeight="1" spans="1:43">
      <c r="A1147" s="469"/>
      <c r="B1147" s="470"/>
      <c r="C1147" s="206" t="s">
        <v>1121</v>
      </c>
      <c r="D1147" s="474"/>
      <c r="E1147" s="475">
        <f t="shared" si="917"/>
        <v>0</v>
      </c>
      <c r="F1147" s="470"/>
      <c r="G1147" s="470"/>
      <c r="H1147" s="470"/>
      <c r="I1147" s="470"/>
      <c r="J1147" s="470"/>
      <c r="K1147" s="470"/>
      <c r="L1147" s="470"/>
      <c r="M1147" s="470"/>
      <c r="N1147" s="470"/>
      <c r="O1147" s="470"/>
      <c r="P1147" s="470"/>
      <c r="Q1147" s="470"/>
      <c r="R1147" s="458">
        <f t="shared" si="918"/>
        <v>0</v>
      </c>
      <c r="S1147" s="476"/>
      <c r="T1147" s="476"/>
      <c r="U1147" s="458">
        <f t="shared" si="919"/>
        <v>0</v>
      </c>
      <c r="V1147" s="476"/>
      <c r="W1147" s="476"/>
      <c r="X1147" s="476"/>
      <c r="Y1147" s="476"/>
      <c r="Z1147" s="476"/>
      <c r="AA1147" s="476"/>
      <c r="AB1147" s="476"/>
      <c r="AC1147" s="476"/>
      <c r="AD1147" s="476"/>
      <c r="AE1147" s="476"/>
      <c r="AF1147" s="476"/>
      <c r="AG1147" s="476"/>
      <c r="AH1147" s="476"/>
      <c r="AI1147" s="476"/>
      <c r="AJ1147" s="458">
        <f t="shared" si="920"/>
        <v>0</v>
      </c>
      <c r="AK1147" s="476"/>
      <c r="AL1147" s="476"/>
      <c r="AM1147" s="499">
        <f t="shared" si="921"/>
        <v>0</v>
      </c>
      <c r="AN1147" s="470"/>
      <c r="AO1147" s="470"/>
      <c r="AP1147" s="470"/>
      <c r="AQ1147" s="72">
        <f t="shared" si="922"/>
        <v>0</v>
      </c>
    </row>
    <row r="1148" s="449" customFormat="1" ht="14" customHeight="1" spans="1:43">
      <c r="A1148" s="469"/>
      <c r="B1148" s="470"/>
      <c r="C1148" s="206" t="s">
        <v>1122</v>
      </c>
      <c r="D1148" s="474"/>
      <c r="E1148" s="475">
        <f t="shared" si="917"/>
        <v>0</v>
      </c>
      <c r="F1148" s="470"/>
      <c r="G1148" s="470"/>
      <c r="H1148" s="470"/>
      <c r="I1148" s="470"/>
      <c r="J1148" s="470"/>
      <c r="K1148" s="470"/>
      <c r="L1148" s="470"/>
      <c r="M1148" s="470"/>
      <c r="N1148" s="470"/>
      <c r="O1148" s="470"/>
      <c r="P1148" s="470"/>
      <c r="Q1148" s="470"/>
      <c r="R1148" s="458">
        <f t="shared" si="918"/>
        <v>0</v>
      </c>
      <c r="S1148" s="476"/>
      <c r="T1148" s="476"/>
      <c r="U1148" s="458">
        <f t="shared" si="919"/>
        <v>0</v>
      </c>
      <c r="V1148" s="476"/>
      <c r="W1148" s="476"/>
      <c r="X1148" s="476"/>
      <c r="Y1148" s="476"/>
      <c r="Z1148" s="476"/>
      <c r="AA1148" s="476"/>
      <c r="AB1148" s="476"/>
      <c r="AC1148" s="476"/>
      <c r="AD1148" s="476"/>
      <c r="AE1148" s="476"/>
      <c r="AF1148" s="476"/>
      <c r="AG1148" s="476"/>
      <c r="AH1148" s="476"/>
      <c r="AI1148" s="476"/>
      <c r="AJ1148" s="458">
        <f t="shared" si="920"/>
        <v>0</v>
      </c>
      <c r="AK1148" s="476"/>
      <c r="AL1148" s="476"/>
      <c r="AM1148" s="499">
        <f t="shared" si="921"/>
        <v>0</v>
      </c>
      <c r="AN1148" s="470"/>
      <c r="AO1148" s="470"/>
      <c r="AP1148" s="470"/>
      <c r="AQ1148" s="72">
        <f t="shared" si="922"/>
        <v>0</v>
      </c>
    </row>
    <row r="1149" s="449" customFormat="1" ht="14" customHeight="1" spans="1:43">
      <c r="A1149" s="469"/>
      <c r="B1149" s="470"/>
      <c r="C1149" s="206" t="s">
        <v>1123</v>
      </c>
      <c r="D1149" s="474"/>
      <c r="E1149" s="475">
        <f t="shared" si="917"/>
        <v>0</v>
      </c>
      <c r="F1149" s="470"/>
      <c r="G1149" s="470"/>
      <c r="H1149" s="470"/>
      <c r="I1149" s="470"/>
      <c r="J1149" s="470"/>
      <c r="K1149" s="470"/>
      <c r="L1149" s="470"/>
      <c r="M1149" s="470"/>
      <c r="N1149" s="470"/>
      <c r="O1149" s="470"/>
      <c r="P1149" s="470"/>
      <c r="Q1149" s="470"/>
      <c r="R1149" s="458">
        <f t="shared" si="918"/>
        <v>0</v>
      </c>
      <c r="S1149" s="476"/>
      <c r="T1149" s="476"/>
      <c r="U1149" s="458">
        <f t="shared" si="919"/>
        <v>0</v>
      </c>
      <c r="V1149" s="476"/>
      <c r="W1149" s="476"/>
      <c r="X1149" s="476"/>
      <c r="Y1149" s="476"/>
      <c r="Z1149" s="476"/>
      <c r="AA1149" s="476"/>
      <c r="AB1149" s="476"/>
      <c r="AC1149" s="476"/>
      <c r="AD1149" s="476"/>
      <c r="AE1149" s="476"/>
      <c r="AF1149" s="476"/>
      <c r="AG1149" s="476"/>
      <c r="AH1149" s="476"/>
      <c r="AI1149" s="476"/>
      <c r="AJ1149" s="458">
        <f t="shared" si="920"/>
        <v>0</v>
      </c>
      <c r="AK1149" s="476"/>
      <c r="AL1149" s="476"/>
      <c r="AM1149" s="499">
        <f t="shared" si="921"/>
        <v>0</v>
      </c>
      <c r="AN1149" s="470"/>
      <c r="AO1149" s="470"/>
      <c r="AP1149" s="470"/>
      <c r="AQ1149" s="72">
        <f t="shared" si="922"/>
        <v>0</v>
      </c>
    </row>
    <row r="1150" s="449" customFormat="1" ht="14" customHeight="1" spans="1:43">
      <c r="A1150" s="469"/>
      <c r="B1150" s="470"/>
      <c r="C1150" s="206" t="s">
        <v>1124</v>
      </c>
      <c r="D1150" s="474"/>
      <c r="E1150" s="475">
        <f t="shared" si="917"/>
        <v>0</v>
      </c>
      <c r="F1150" s="470"/>
      <c r="G1150" s="470"/>
      <c r="H1150" s="470"/>
      <c r="I1150" s="470"/>
      <c r="J1150" s="470"/>
      <c r="K1150" s="470"/>
      <c r="L1150" s="470"/>
      <c r="M1150" s="470"/>
      <c r="N1150" s="470"/>
      <c r="O1150" s="470"/>
      <c r="P1150" s="470"/>
      <c r="Q1150" s="470"/>
      <c r="R1150" s="458">
        <f t="shared" si="918"/>
        <v>0</v>
      </c>
      <c r="S1150" s="476"/>
      <c r="T1150" s="476"/>
      <c r="U1150" s="458">
        <f t="shared" si="919"/>
        <v>0</v>
      </c>
      <c r="V1150" s="476"/>
      <c r="W1150" s="476"/>
      <c r="X1150" s="476"/>
      <c r="Y1150" s="476"/>
      <c r="Z1150" s="476"/>
      <c r="AA1150" s="476"/>
      <c r="AB1150" s="476"/>
      <c r="AC1150" s="476"/>
      <c r="AD1150" s="476"/>
      <c r="AE1150" s="476"/>
      <c r="AF1150" s="476"/>
      <c r="AG1150" s="476"/>
      <c r="AH1150" s="476"/>
      <c r="AI1150" s="476"/>
      <c r="AJ1150" s="458">
        <f t="shared" si="920"/>
        <v>0</v>
      </c>
      <c r="AK1150" s="476"/>
      <c r="AL1150" s="476"/>
      <c r="AM1150" s="499">
        <f t="shared" si="921"/>
        <v>0</v>
      </c>
      <c r="AN1150" s="470"/>
      <c r="AO1150" s="470"/>
      <c r="AP1150" s="470"/>
      <c r="AQ1150" s="72">
        <f t="shared" si="922"/>
        <v>0</v>
      </c>
    </row>
    <row r="1151" s="449" customFormat="1" ht="14" customHeight="1" spans="1:43">
      <c r="A1151" s="469"/>
      <c r="B1151" s="470"/>
      <c r="C1151" s="206" t="s">
        <v>1125</v>
      </c>
      <c r="D1151" s="474"/>
      <c r="E1151" s="475">
        <f t="shared" si="917"/>
        <v>0</v>
      </c>
      <c r="F1151" s="470"/>
      <c r="G1151" s="470"/>
      <c r="H1151" s="470"/>
      <c r="I1151" s="470"/>
      <c r="J1151" s="470"/>
      <c r="K1151" s="470"/>
      <c r="L1151" s="470"/>
      <c r="M1151" s="470"/>
      <c r="N1151" s="470"/>
      <c r="O1151" s="470"/>
      <c r="P1151" s="470"/>
      <c r="Q1151" s="470"/>
      <c r="R1151" s="458">
        <f t="shared" si="918"/>
        <v>0</v>
      </c>
      <c r="S1151" s="476"/>
      <c r="T1151" s="476"/>
      <c r="U1151" s="458">
        <f t="shared" si="919"/>
        <v>0</v>
      </c>
      <c r="V1151" s="476"/>
      <c r="W1151" s="476"/>
      <c r="X1151" s="476"/>
      <c r="Y1151" s="476"/>
      <c r="Z1151" s="476"/>
      <c r="AA1151" s="476"/>
      <c r="AB1151" s="476"/>
      <c r="AC1151" s="476"/>
      <c r="AD1151" s="476"/>
      <c r="AE1151" s="476"/>
      <c r="AF1151" s="476"/>
      <c r="AG1151" s="476"/>
      <c r="AH1151" s="476"/>
      <c r="AI1151" s="476"/>
      <c r="AJ1151" s="458">
        <f t="shared" si="920"/>
        <v>0</v>
      </c>
      <c r="AK1151" s="476"/>
      <c r="AL1151" s="476"/>
      <c r="AM1151" s="499">
        <f t="shared" si="921"/>
        <v>0</v>
      </c>
      <c r="AN1151" s="470"/>
      <c r="AO1151" s="470"/>
      <c r="AP1151" s="470"/>
      <c r="AQ1151" s="72">
        <f t="shared" si="922"/>
        <v>0</v>
      </c>
    </row>
    <row r="1152" s="449" customFormat="1" ht="14" customHeight="1" spans="1:43">
      <c r="A1152" s="469"/>
      <c r="B1152" s="470"/>
      <c r="C1152" s="206" t="s">
        <v>1126</v>
      </c>
      <c r="D1152" s="474"/>
      <c r="E1152" s="475">
        <f t="shared" si="917"/>
        <v>0</v>
      </c>
      <c r="F1152" s="470"/>
      <c r="G1152" s="470"/>
      <c r="H1152" s="470"/>
      <c r="I1152" s="470"/>
      <c r="J1152" s="470"/>
      <c r="K1152" s="470"/>
      <c r="L1152" s="470"/>
      <c r="M1152" s="470"/>
      <c r="N1152" s="470"/>
      <c r="O1152" s="470"/>
      <c r="P1152" s="470"/>
      <c r="Q1152" s="470"/>
      <c r="R1152" s="458">
        <f t="shared" si="918"/>
        <v>0</v>
      </c>
      <c r="S1152" s="476"/>
      <c r="T1152" s="476"/>
      <c r="U1152" s="458">
        <f t="shared" si="919"/>
        <v>0</v>
      </c>
      <c r="V1152" s="476"/>
      <c r="W1152" s="476"/>
      <c r="X1152" s="476"/>
      <c r="Y1152" s="476"/>
      <c r="Z1152" s="476"/>
      <c r="AA1152" s="476"/>
      <c r="AB1152" s="476"/>
      <c r="AC1152" s="476"/>
      <c r="AD1152" s="476"/>
      <c r="AE1152" s="476"/>
      <c r="AF1152" s="476"/>
      <c r="AG1152" s="476"/>
      <c r="AH1152" s="476"/>
      <c r="AI1152" s="476"/>
      <c r="AJ1152" s="458">
        <f t="shared" si="920"/>
        <v>0</v>
      </c>
      <c r="AK1152" s="476"/>
      <c r="AL1152" s="476"/>
      <c r="AM1152" s="499">
        <f t="shared" si="921"/>
        <v>0</v>
      </c>
      <c r="AN1152" s="470"/>
      <c r="AO1152" s="470"/>
      <c r="AP1152" s="470"/>
      <c r="AQ1152" s="72">
        <f t="shared" si="922"/>
        <v>0</v>
      </c>
    </row>
    <row r="1153" s="449" customFormat="1" ht="14" customHeight="1" spans="1:43">
      <c r="A1153" s="469"/>
      <c r="B1153" s="470"/>
      <c r="C1153" s="206" t="s">
        <v>1127</v>
      </c>
      <c r="D1153" s="474"/>
      <c r="E1153" s="475">
        <f t="shared" si="917"/>
        <v>0</v>
      </c>
      <c r="F1153" s="470"/>
      <c r="G1153" s="470"/>
      <c r="H1153" s="470"/>
      <c r="I1153" s="470"/>
      <c r="J1153" s="470"/>
      <c r="K1153" s="470"/>
      <c r="L1153" s="470"/>
      <c r="M1153" s="470"/>
      <c r="N1153" s="470"/>
      <c r="O1153" s="470"/>
      <c r="P1153" s="470"/>
      <c r="Q1153" s="470"/>
      <c r="R1153" s="458">
        <f t="shared" si="918"/>
        <v>0</v>
      </c>
      <c r="S1153" s="476"/>
      <c r="T1153" s="476"/>
      <c r="U1153" s="458">
        <f t="shared" si="919"/>
        <v>0</v>
      </c>
      <c r="V1153" s="476"/>
      <c r="W1153" s="476"/>
      <c r="X1153" s="476"/>
      <c r="Y1153" s="476"/>
      <c r="Z1153" s="476"/>
      <c r="AA1153" s="476"/>
      <c r="AB1153" s="476"/>
      <c r="AC1153" s="476"/>
      <c r="AD1153" s="476"/>
      <c r="AE1153" s="476"/>
      <c r="AF1153" s="476"/>
      <c r="AG1153" s="476"/>
      <c r="AH1153" s="476"/>
      <c r="AI1153" s="476"/>
      <c r="AJ1153" s="458">
        <f t="shared" si="920"/>
        <v>0</v>
      </c>
      <c r="AK1153" s="476"/>
      <c r="AL1153" s="476"/>
      <c r="AM1153" s="499">
        <f t="shared" si="921"/>
        <v>0</v>
      </c>
      <c r="AN1153" s="470"/>
      <c r="AO1153" s="470"/>
      <c r="AP1153" s="470"/>
      <c r="AQ1153" s="72">
        <f t="shared" si="922"/>
        <v>0</v>
      </c>
    </row>
    <row r="1154" s="449" customFormat="1" ht="14" customHeight="1" spans="1:43">
      <c r="A1154" s="469"/>
      <c r="B1154" s="470"/>
      <c r="C1154" s="206" t="s">
        <v>830</v>
      </c>
      <c r="D1154" s="474"/>
      <c r="E1154" s="475">
        <f t="shared" si="917"/>
        <v>0</v>
      </c>
      <c r="F1154" s="470"/>
      <c r="G1154" s="470"/>
      <c r="H1154" s="470"/>
      <c r="I1154" s="470"/>
      <c r="J1154" s="470"/>
      <c r="K1154" s="470"/>
      <c r="L1154" s="470"/>
      <c r="M1154" s="470"/>
      <c r="N1154" s="470"/>
      <c r="O1154" s="470"/>
      <c r="P1154" s="470"/>
      <c r="Q1154" s="470"/>
      <c r="R1154" s="458">
        <f t="shared" si="918"/>
        <v>0</v>
      </c>
      <c r="S1154" s="476"/>
      <c r="T1154" s="476"/>
      <c r="U1154" s="458">
        <f t="shared" si="919"/>
        <v>0</v>
      </c>
      <c r="V1154" s="476"/>
      <c r="W1154" s="476"/>
      <c r="X1154" s="476"/>
      <c r="Y1154" s="476"/>
      <c r="Z1154" s="476"/>
      <c r="AA1154" s="476"/>
      <c r="AB1154" s="476"/>
      <c r="AC1154" s="476"/>
      <c r="AD1154" s="476"/>
      <c r="AE1154" s="476"/>
      <c r="AF1154" s="476"/>
      <c r="AG1154" s="476"/>
      <c r="AH1154" s="476"/>
      <c r="AI1154" s="476"/>
      <c r="AJ1154" s="458">
        <f t="shared" si="920"/>
        <v>0</v>
      </c>
      <c r="AK1154" s="476"/>
      <c r="AL1154" s="476"/>
      <c r="AM1154" s="499">
        <f t="shared" si="921"/>
        <v>0</v>
      </c>
      <c r="AN1154" s="470"/>
      <c r="AO1154" s="470"/>
      <c r="AP1154" s="470"/>
      <c r="AQ1154" s="72">
        <f t="shared" si="922"/>
        <v>0</v>
      </c>
    </row>
    <row r="1155" s="449" customFormat="1" ht="14" customHeight="1" spans="1:43">
      <c r="A1155" s="469"/>
      <c r="B1155" s="470"/>
      <c r="C1155" s="206" t="s">
        <v>1128</v>
      </c>
      <c r="D1155" s="474"/>
      <c r="E1155" s="475">
        <f t="shared" si="917"/>
        <v>0</v>
      </c>
      <c r="F1155" s="470"/>
      <c r="G1155" s="470"/>
      <c r="H1155" s="470"/>
      <c r="I1155" s="470"/>
      <c r="J1155" s="470"/>
      <c r="K1155" s="470"/>
      <c r="L1155" s="470"/>
      <c r="M1155" s="470"/>
      <c r="N1155" s="470"/>
      <c r="O1155" s="470"/>
      <c r="P1155" s="470"/>
      <c r="Q1155" s="470"/>
      <c r="R1155" s="458">
        <f t="shared" si="918"/>
        <v>0</v>
      </c>
      <c r="S1155" s="476"/>
      <c r="T1155" s="476"/>
      <c r="U1155" s="458">
        <f t="shared" si="919"/>
        <v>0</v>
      </c>
      <c r="V1155" s="476"/>
      <c r="W1155" s="476"/>
      <c r="X1155" s="476"/>
      <c r="Y1155" s="476"/>
      <c r="Z1155" s="476"/>
      <c r="AA1155" s="476"/>
      <c r="AB1155" s="476"/>
      <c r="AC1155" s="476"/>
      <c r="AD1155" s="476"/>
      <c r="AE1155" s="476"/>
      <c r="AF1155" s="476"/>
      <c r="AG1155" s="476"/>
      <c r="AH1155" s="476"/>
      <c r="AI1155" s="476"/>
      <c r="AJ1155" s="458">
        <f t="shared" si="920"/>
        <v>0</v>
      </c>
      <c r="AK1155" s="476"/>
      <c r="AL1155" s="476"/>
      <c r="AM1155" s="499">
        <f t="shared" si="921"/>
        <v>0</v>
      </c>
      <c r="AN1155" s="470"/>
      <c r="AO1155" s="470"/>
      <c r="AP1155" s="470"/>
      <c r="AQ1155" s="72">
        <f t="shared" si="922"/>
        <v>0</v>
      </c>
    </row>
    <row r="1156" s="449" customFormat="1" ht="14" customHeight="1" spans="1:43">
      <c r="A1156" s="469"/>
      <c r="B1156" s="470"/>
      <c r="C1156" s="206" t="s">
        <v>1129</v>
      </c>
      <c r="D1156" s="474">
        <f t="shared" ref="D1156:AQ1156" si="923">SUM(D1157:D1160)</f>
        <v>0</v>
      </c>
      <c r="E1156" s="474">
        <f t="shared" si="923"/>
        <v>0</v>
      </c>
      <c r="F1156" s="474">
        <f t="shared" si="923"/>
        <v>0</v>
      </c>
      <c r="G1156" s="474">
        <f t="shared" si="923"/>
        <v>0</v>
      </c>
      <c r="H1156" s="474">
        <f t="shared" si="923"/>
        <v>0</v>
      </c>
      <c r="I1156" s="474">
        <f t="shared" si="923"/>
        <v>0</v>
      </c>
      <c r="J1156" s="474">
        <f t="shared" si="923"/>
        <v>0</v>
      </c>
      <c r="K1156" s="474">
        <f t="shared" si="923"/>
        <v>0</v>
      </c>
      <c r="L1156" s="474">
        <f t="shared" si="923"/>
        <v>0</v>
      </c>
      <c r="M1156" s="474">
        <f t="shared" si="923"/>
        <v>0</v>
      </c>
      <c r="N1156" s="474">
        <f t="shared" si="923"/>
        <v>0</v>
      </c>
      <c r="O1156" s="474">
        <f t="shared" si="923"/>
        <v>0</v>
      </c>
      <c r="P1156" s="474">
        <f t="shared" si="923"/>
        <v>0</v>
      </c>
      <c r="Q1156" s="474">
        <f t="shared" si="923"/>
        <v>0</v>
      </c>
      <c r="R1156" s="474">
        <f t="shared" si="923"/>
        <v>0</v>
      </c>
      <c r="S1156" s="474">
        <f t="shared" si="923"/>
        <v>0</v>
      </c>
      <c r="T1156" s="474">
        <f t="shared" si="923"/>
        <v>0</v>
      </c>
      <c r="U1156" s="474">
        <f t="shared" si="923"/>
        <v>0</v>
      </c>
      <c r="V1156" s="474">
        <f t="shared" si="923"/>
        <v>0</v>
      </c>
      <c r="W1156" s="474">
        <f t="shared" si="923"/>
        <v>0</v>
      </c>
      <c r="X1156" s="474">
        <f t="shared" si="923"/>
        <v>0</v>
      </c>
      <c r="Y1156" s="474">
        <f t="shared" si="923"/>
        <v>0</v>
      </c>
      <c r="Z1156" s="474">
        <f t="shared" si="923"/>
        <v>0</v>
      </c>
      <c r="AA1156" s="474">
        <f t="shared" si="923"/>
        <v>0</v>
      </c>
      <c r="AB1156" s="474">
        <f t="shared" si="923"/>
        <v>0</v>
      </c>
      <c r="AC1156" s="474">
        <f t="shared" si="923"/>
        <v>0</v>
      </c>
      <c r="AD1156" s="474">
        <f t="shared" si="923"/>
        <v>0</v>
      </c>
      <c r="AE1156" s="474">
        <f t="shared" si="923"/>
        <v>0</v>
      </c>
      <c r="AF1156" s="474">
        <f t="shared" si="923"/>
        <v>0</v>
      </c>
      <c r="AG1156" s="474">
        <f t="shared" si="923"/>
        <v>0</v>
      </c>
      <c r="AH1156" s="474">
        <f t="shared" si="923"/>
        <v>0</v>
      </c>
      <c r="AI1156" s="474">
        <f t="shared" si="923"/>
        <v>0</v>
      </c>
      <c r="AJ1156" s="474">
        <f t="shared" si="923"/>
        <v>0</v>
      </c>
      <c r="AK1156" s="474">
        <f t="shared" si="923"/>
        <v>0</v>
      </c>
      <c r="AL1156" s="474">
        <f t="shared" si="923"/>
        <v>0</v>
      </c>
      <c r="AM1156" s="498">
        <f t="shared" si="923"/>
        <v>0</v>
      </c>
      <c r="AN1156" s="474">
        <f t="shared" si="923"/>
        <v>0</v>
      </c>
      <c r="AO1156" s="474">
        <f t="shared" si="923"/>
        <v>0</v>
      </c>
      <c r="AP1156" s="474">
        <f t="shared" si="923"/>
        <v>0</v>
      </c>
      <c r="AQ1156" s="474">
        <f t="shared" si="923"/>
        <v>0</v>
      </c>
    </row>
    <row r="1157" s="449" customFormat="1" ht="14" customHeight="1" spans="1:43">
      <c r="A1157" s="469"/>
      <c r="B1157" s="470"/>
      <c r="C1157" s="206" t="s">
        <v>1130</v>
      </c>
      <c r="D1157" s="474"/>
      <c r="E1157" s="475">
        <f t="shared" ref="E1157:E1160" si="924">R1157+U1157+V1157+AJ1157+AL1157</f>
        <v>0</v>
      </c>
      <c r="F1157" s="470"/>
      <c r="G1157" s="470"/>
      <c r="H1157" s="470"/>
      <c r="I1157" s="470"/>
      <c r="J1157" s="470"/>
      <c r="K1157" s="470"/>
      <c r="L1157" s="470"/>
      <c r="M1157" s="470"/>
      <c r="N1157" s="470"/>
      <c r="O1157" s="470"/>
      <c r="P1157" s="470"/>
      <c r="Q1157" s="470"/>
      <c r="R1157" s="458">
        <f t="shared" ref="R1157:R1160" si="925">SUM(F1157:Q1157)</f>
        <v>0</v>
      </c>
      <c r="S1157" s="476"/>
      <c r="T1157" s="476"/>
      <c r="U1157" s="458">
        <f t="shared" ref="U1157:U1160" si="926">SUM(S1157:T1157)</f>
        <v>0</v>
      </c>
      <c r="V1157" s="476"/>
      <c r="W1157" s="476"/>
      <c r="X1157" s="476"/>
      <c r="Y1157" s="476"/>
      <c r="Z1157" s="476"/>
      <c r="AA1157" s="476"/>
      <c r="AB1157" s="476"/>
      <c r="AC1157" s="476"/>
      <c r="AD1157" s="476"/>
      <c r="AE1157" s="476"/>
      <c r="AF1157" s="476"/>
      <c r="AG1157" s="476"/>
      <c r="AH1157" s="476"/>
      <c r="AI1157" s="476"/>
      <c r="AJ1157" s="458">
        <f t="shared" ref="AJ1157:AJ1160" si="927">SUM(W1157:AI1157)</f>
        <v>0</v>
      </c>
      <c r="AK1157" s="476"/>
      <c r="AL1157" s="476"/>
      <c r="AM1157" s="499">
        <f t="shared" ref="AM1157:AM1160" si="928">R1157+U1157+V1157+AJ1157+AL1157</f>
        <v>0</v>
      </c>
      <c r="AN1157" s="470"/>
      <c r="AO1157" s="470"/>
      <c r="AP1157" s="470"/>
      <c r="AQ1157" s="72">
        <f t="shared" ref="AQ1157:AQ1160" si="929">AM1157+AN1157+AO1157+AP1157</f>
        <v>0</v>
      </c>
    </row>
    <row r="1158" s="449" customFormat="1" ht="14" customHeight="1" spans="1:43">
      <c r="A1158" s="469"/>
      <c r="B1158" s="470"/>
      <c r="C1158" s="206" t="s">
        <v>1131</v>
      </c>
      <c r="D1158" s="474"/>
      <c r="E1158" s="475">
        <f t="shared" si="924"/>
        <v>0</v>
      </c>
      <c r="F1158" s="470"/>
      <c r="G1158" s="470"/>
      <c r="H1158" s="470"/>
      <c r="I1158" s="470"/>
      <c r="J1158" s="470"/>
      <c r="K1158" s="470"/>
      <c r="L1158" s="470"/>
      <c r="M1158" s="470"/>
      <c r="N1158" s="470"/>
      <c r="O1158" s="470"/>
      <c r="P1158" s="470"/>
      <c r="Q1158" s="470"/>
      <c r="R1158" s="458">
        <f t="shared" si="925"/>
        <v>0</v>
      </c>
      <c r="S1158" s="476"/>
      <c r="T1158" s="476"/>
      <c r="U1158" s="458">
        <f t="shared" si="926"/>
        <v>0</v>
      </c>
      <c r="V1158" s="476"/>
      <c r="W1158" s="476"/>
      <c r="X1158" s="476"/>
      <c r="Y1158" s="476"/>
      <c r="Z1158" s="476"/>
      <c r="AA1158" s="476"/>
      <c r="AB1158" s="476"/>
      <c r="AC1158" s="476"/>
      <c r="AD1158" s="476"/>
      <c r="AE1158" s="476"/>
      <c r="AF1158" s="476"/>
      <c r="AG1158" s="476"/>
      <c r="AH1158" s="476"/>
      <c r="AI1158" s="476"/>
      <c r="AJ1158" s="458">
        <f t="shared" si="927"/>
        <v>0</v>
      </c>
      <c r="AK1158" s="476"/>
      <c r="AL1158" s="476"/>
      <c r="AM1158" s="499">
        <f t="shared" si="928"/>
        <v>0</v>
      </c>
      <c r="AN1158" s="470"/>
      <c r="AO1158" s="470"/>
      <c r="AP1158" s="470"/>
      <c r="AQ1158" s="72">
        <f t="shared" si="929"/>
        <v>0</v>
      </c>
    </row>
    <row r="1159" s="449" customFormat="1" ht="14" customHeight="1" spans="1:43">
      <c r="A1159" s="469"/>
      <c r="B1159" s="470"/>
      <c r="C1159" s="206" t="s">
        <v>1132</v>
      </c>
      <c r="D1159" s="474"/>
      <c r="E1159" s="475">
        <f t="shared" si="924"/>
        <v>0</v>
      </c>
      <c r="F1159" s="470"/>
      <c r="G1159" s="470"/>
      <c r="H1159" s="470"/>
      <c r="I1159" s="470"/>
      <c r="J1159" s="470"/>
      <c r="K1159" s="470"/>
      <c r="L1159" s="470"/>
      <c r="M1159" s="470"/>
      <c r="N1159" s="470"/>
      <c r="O1159" s="470"/>
      <c r="P1159" s="470"/>
      <c r="Q1159" s="470"/>
      <c r="R1159" s="458">
        <f t="shared" si="925"/>
        <v>0</v>
      </c>
      <c r="S1159" s="476"/>
      <c r="T1159" s="476"/>
      <c r="U1159" s="458">
        <f t="shared" si="926"/>
        <v>0</v>
      </c>
      <c r="V1159" s="476"/>
      <c r="W1159" s="476"/>
      <c r="X1159" s="476"/>
      <c r="Y1159" s="476"/>
      <c r="Z1159" s="476"/>
      <c r="AA1159" s="476"/>
      <c r="AB1159" s="476"/>
      <c r="AC1159" s="476"/>
      <c r="AD1159" s="476"/>
      <c r="AE1159" s="476"/>
      <c r="AF1159" s="476"/>
      <c r="AG1159" s="476"/>
      <c r="AH1159" s="476"/>
      <c r="AI1159" s="476"/>
      <c r="AJ1159" s="458">
        <f t="shared" si="927"/>
        <v>0</v>
      </c>
      <c r="AK1159" s="476"/>
      <c r="AL1159" s="476"/>
      <c r="AM1159" s="499">
        <f t="shared" si="928"/>
        <v>0</v>
      </c>
      <c r="AN1159" s="470"/>
      <c r="AO1159" s="470"/>
      <c r="AP1159" s="470"/>
      <c r="AQ1159" s="72">
        <f t="shared" si="929"/>
        <v>0</v>
      </c>
    </row>
    <row r="1160" s="449" customFormat="1" ht="14" customHeight="1" spans="1:43">
      <c r="A1160" s="469"/>
      <c r="B1160" s="470"/>
      <c r="C1160" s="206" t="s">
        <v>1133</v>
      </c>
      <c r="D1160" s="474"/>
      <c r="E1160" s="475">
        <f t="shared" si="924"/>
        <v>0</v>
      </c>
      <c r="F1160" s="470"/>
      <c r="G1160" s="470"/>
      <c r="H1160" s="470"/>
      <c r="I1160" s="470"/>
      <c r="J1160" s="470"/>
      <c r="K1160" s="470"/>
      <c r="L1160" s="470"/>
      <c r="M1160" s="470"/>
      <c r="N1160" s="470"/>
      <c r="O1160" s="470"/>
      <c r="P1160" s="470"/>
      <c r="Q1160" s="470"/>
      <c r="R1160" s="458">
        <f t="shared" si="925"/>
        <v>0</v>
      </c>
      <c r="S1160" s="476"/>
      <c r="T1160" s="476"/>
      <c r="U1160" s="458">
        <f t="shared" si="926"/>
        <v>0</v>
      </c>
      <c r="V1160" s="476"/>
      <c r="W1160" s="476"/>
      <c r="X1160" s="476"/>
      <c r="Y1160" s="476"/>
      <c r="Z1160" s="476"/>
      <c r="AA1160" s="476"/>
      <c r="AB1160" s="476"/>
      <c r="AC1160" s="476"/>
      <c r="AD1160" s="476"/>
      <c r="AE1160" s="476"/>
      <c r="AF1160" s="476"/>
      <c r="AG1160" s="476"/>
      <c r="AH1160" s="476"/>
      <c r="AI1160" s="476"/>
      <c r="AJ1160" s="458">
        <f t="shared" si="927"/>
        <v>0</v>
      </c>
      <c r="AK1160" s="476"/>
      <c r="AL1160" s="476"/>
      <c r="AM1160" s="499">
        <f t="shared" si="928"/>
        <v>0</v>
      </c>
      <c r="AN1160" s="470"/>
      <c r="AO1160" s="470"/>
      <c r="AP1160" s="470"/>
      <c r="AQ1160" s="72">
        <f t="shared" si="929"/>
        <v>0</v>
      </c>
    </row>
    <row r="1161" s="449" customFormat="1" ht="14" customHeight="1" spans="1:43">
      <c r="A1161" s="469"/>
      <c r="B1161" s="470"/>
      <c r="C1161" s="206" t="s">
        <v>1134</v>
      </c>
      <c r="D1161" s="474">
        <f t="shared" ref="D1161:AQ1161" si="930">SUM(D1162:D1166)</f>
        <v>0</v>
      </c>
      <c r="E1161" s="474">
        <f t="shared" si="930"/>
        <v>0</v>
      </c>
      <c r="F1161" s="474">
        <f t="shared" si="930"/>
        <v>0</v>
      </c>
      <c r="G1161" s="474">
        <f t="shared" si="930"/>
        <v>0</v>
      </c>
      <c r="H1161" s="474">
        <f t="shared" si="930"/>
        <v>0</v>
      </c>
      <c r="I1161" s="474">
        <f t="shared" si="930"/>
        <v>0</v>
      </c>
      <c r="J1161" s="474">
        <f t="shared" si="930"/>
        <v>0</v>
      </c>
      <c r="K1161" s="474">
        <f t="shared" si="930"/>
        <v>0</v>
      </c>
      <c r="L1161" s="474">
        <f t="shared" si="930"/>
        <v>0</v>
      </c>
      <c r="M1161" s="474">
        <f t="shared" si="930"/>
        <v>0</v>
      </c>
      <c r="N1161" s="474">
        <f t="shared" si="930"/>
        <v>0</v>
      </c>
      <c r="O1161" s="474">
        <f t="shared" si="930"/>
        <v>0</v>
      </c>
      <c r="P1161" s="474">
        <f t="shared" si="930"/>
        <v>0</v>
      </c>
      <c r="Q1161" s="474">
        <f t="shared" si="930"/>
        <v>0</v>
      </c>
      <c r="R1161" s="474">
        <f t="shared" si="930"/>
        <v>0</v>
      </c>
      <c r="S1161" s="474">
        <f t="shared" si="930"/>
        <v>0</v>
      </c>
      <c r="T1161" s="474">
        <f t="shared" si="930"/>
        <v>0</v>
      </c>
      <c r="U1161" s="474">
        <f t="shared" si="930"/>
        <v>0</v>
      </c>
      <c r="V1161" s="474">
        <f t="shared" si="930"/>
        <v>0</v>
      </c>
      <c r="W1161" s="474">
        <f t="shared" si="930"/>
        <v>0</v>
      </c>
      <c r="X1161" s="474">
        <f t="shared" si="930"/>
        <v>0</v>
      </c>
      <c r="Y1161" s="474">
        <f t="shared" si="930"/>
        <v>0</v>
      </c>
      <c r="Z1161" s="474">
        <f t="shared" si="930"/>
        <v>0</v>
      </c>
      <c r="AA1161" s="474">
        <f t="shared" si="930"/>
        <v>0</v>
      </c>
      <c r="AB1161" s="474">
        <f t="shared" si="930"/>
        <v>0</v>
      </c>
      <c r="AC1161" s="474">
        <f t="shared" si="930"/>
        <v>0</v>
      </c>
      <c r="AD1161" s="474">
        <f t="shared" si="930"/>
        <v>0</v>
      </c>
      <c r="AE1161" s="474">
        <f t="shared" si="930"/>
        <v>0</v>
      </c>
      <c r="AF1161" s="474">
        <f t="shared" si="930"/>
        <v>0</v>
      </c>
      <c r="AG1161" s="474">
        <f t="shared" si="930"/>
        <v>0</v>
      </c>
      <c r="AH1161" s="474">
        <f t="shared" si="930"/>
        <v>0</v>
      </c>
      <c r="AI1161" s="474">
        <f t="shared" si="930"/>
        <v>0</v>
      </c>
      <c r="AJ1161" s="474">
        <f t="shared" si="930"/>
        <v>0</v>
      </c>
      <c r="AK1161" s="474">
        <f t="shared" si="930"/>
        <v>0</v>
      </c>
      <c r="AL1161" s="474">
        <f t="shared" si="930"/>
        <v>0</v>
      </c>
      <c r="AM1161" s="498">
        <f t="shared" si="930"/>
        <v>0</v>
      </c>
      <c r="AN1161" s="474">
        <f t="shared" si="930"/>
        <v>0</v>
      </c>
      <c r="AO1161" s="474">
        <f t="shared" si="930"/>
        <v>9</v>
      </c>
      <c r="AP1161" s="474">
        <f t="shared" si="930"/>
        <v>0</v>
      </c>
      <c r="AQ1161" s="474">
        <f t="shared" si="930"/>
        <v>9</v>
      </c>
    </row>
    <row r="1162" s="449" customFormat="1" ht="14" customHeight="1" spans="1:43">
      <c r="A1162" s="469"/>
      <c r="B1162" s="470"/>
      <c r="C1162" s="206" t="s">
        <v>1135</v>
      </c>
      <c r="D1162" s="474"/>
      <c r="E1162" s="475">
        <f t="shared" ref="E1162:E1166" si="931">R1162+U1162+V1162+AJ1162+AL1162</f>
        <v>0</v>
      </c>
      <c r="F1162" s="470"/>
      <c r="G1162" s="470"/>
      <c r="H1162" s="470"/>
      <c r="I1162" s="470"/>
      <c r="J1162" s="470"/>
      <c r="K1162" s="470"/>
      <c r="L1162" s="470"/>
      <c r="M1162" s="470"/>
      <c r="N1162" s="470"/>
      <c r="O1162" s="470"/>
      <c r="P1162" s="470"/>
      <c r="Q1162" s="470"/>
      <c r="R1162" s="458">
        <f t="shared" ref="R1162:R1166" si="932">SUM(F1162:Q1162)</f>
        <v>0</v>
      </c>
      <c r="S1162" s="476"/>
      <c r="T1162" s="476"/>
      <c r="U1162" s="458">
        <f t="shared" ref="U1162:U1166" si="933">SUM(S1162:T1162)</f>
        <v>0</v>
      </c>
      <c r="V1162" s="476"/>
      <c r="W1162" s="476"/>
      <c r="X1162" s="476"/>
      <c r="Y1162" s="476"/>
      <c r="Z1162" s="476"/>
      <c r="AA1162" s="476"/>
      <c r="AB1162" s="476"/>
      <c r="AC1162" s="476"/>
      <c r="AD1162" s="476"/>
      <c r="AE1162" s="476"/>
      <c r="AF1162" s="476"/>
      <c r="AG1162" s="476"/>
      <c r="AH1162" s="476"/>
      <c r="AI1162" s="476"/>
      <c r="AJ1162" s="458">
        <f t="shared" ref="AJ1162:AJ1166" si="934">SUM(W1162:AI1162)</f>
        <v>0</v>
      </c>
      <c r="AK1162" s="476"/>
      <c r="AL1162" s="476"/>
      <c r="AM1162" s="499">
        <f t="shared" ref="AM1162:AM1166" si="935">R1162+U1162+V1162+AJ1162+AL1162</f>
        <v>0</v>
      </c>
      <c r="AN1162" s="470"/>
      <c r="AO1162" s="470"/>
      <c r="AP1162" s="470"/>
      <c r="AQ1162" s="72">
        <f t="shared" ref="AQ1162:AQ1166" si="936">AM1162+AN1162+AO1162+AP1162</f>
        <v>0</v>
      </c>
    </row>
    <row r="1163" s="449" customFormat="1" ht="14" customHeight="1" spans="1:43">
      <c r="A1163" s="469"/>
      <c r="B1163" s="470"/>
      <c r="C1163" s="206" t="s">
        <v>1136</v>
      </c>
      <c r="D1163" s="474"/>
      <c r="E1163" s="475">
        <f t="shared" si="931"/>
        <v>0</v>
      </c>
      <c r="F1163" s="470"/>
      <c r="G1163" s="470"/>
      <c r="H1163" s="470"/>
      <c r="I1163" s="470"/>
      <c r="J1163" s="470"/>
      <c r="K1163" s="470"/>
      <c r="L1163" s="470"/>
      <c r="M1163" s="470"/>
      <c r="N1163" s="470"/>
      <c r="O1163" s="470"/>
      <c r="P1163" s="470"/>
      <c r="Q1163" s="470"/>
      <c r="R1163" s="458">
        <f t="shared" si="932"/>
        <v>0</v>
      </c>
      <c r="S1163" s="476"/>
      <c r="T1163" s="476"/>
      <c r="U1163" s="458">
        <f t="shared" si="933"/>
        <v>0</v>
      </c>
      <c r="V1163" s="476"/>
      <c r="W1163" s="476"/>
      <c r="X1163" s="476"/>
      <c r="Y1163" s="476"/>
      <c r="Z1163" s="476"/>
      <c r="AA1163" s="476"/>
      <c r="AB1163" s="476"/>
      <c r="AC1163" s="476"/>
      <c r="AD1163" s="476"/>
      <c r="AE1163" s="476"/>
      <c r="AF1163" s="476"/>
      <c r="AG1163" s="476"/>
      <c r="AH1163" s="476"/>
      <c r="AI1163" s="476"/>
      <c r="AJ1163" s="458">
        <f t="shared" si="934"/>
        <v>0</v>
      </c>
      <c r="AK1163" s="476"/>
      <c r="AL1163" s="476"/>
      <c r="AM1163" s="499">
        <f t="shared" si="935"/>
        <v>0</v>
      </c>
      <c r="AN1163" s="470"/>
      <c r="AO1163" s="470"/>
      <c r="AP1163" s="470"/>
      <c r="AQ1163" s="72">
        <f t="shared" si="936"/>
        <v>0</v>
      </c>
    </row>
    <row r="1164" s="449" customFormat="1" ht="14" customHeight="1" spans="1:43">
      <c r="A1164" s="469"/>
      <c r="B1164" s="470"/>
      <c r="C1164" s="206" t="s">
        <v>1137</v>
      </c>
      <c r="D1164" s="474"/>
      <c r="E1164" s="475">
        <f t="shared" si="931"/>
        <v>0</v>
      </c>
      <c r="F1164" s="470"/>
      <c r="G1164" s="470"/>
      <c r="H1164" s="470"/>
      <c r="I1164" s="470"/>
      <c r="J1164" s="470"/>
      <c r="K1164" s="470"/>
      <c r="L1164" s="470"/>
      <c r="M1164" s="470"/>
      <c r="N1164" s="470"/>
      <c r="O1164" s="470"/>
      <c r="P1164" s="470"/>
      <c r="Q1164" s="470"/>
      <c r="R1164" s="458">
        <f t="shared" si="932"/>
        <v>0</v>
      </c>
      <c r="S1164" s="476"/>
      <c r="T1164" s="476"/>
      <c r="U1164" s="458">
        <f t="shared" si="933"/>
        <v>0</v>
      </c>
      <c r="V1164" s="476"/>
      <c r="W1164" s="476"/>
      <c r="X1164" s="476"/>
      <c r="Y1164" s="476"/>
      <c r="Z1164" s="476"/>
      <c r="AA1164" s="476"/>
      <c r="AB1164" s="476"/>
      <c r="AC1164" s="476"/>
      <c r="AD1164" s="476"/>
      <c r="AE1164" s="476"/>
      <c r="AF1164" s="476"/>
      <c r="AG1164" s="476"/>
      <c r="AH1164" s="476"/>
      <c r="AI1164" s="476"/>
      <c r="AJ1164" s="458">
        <f t="shared" si="934"/>
        <v>0</v>
      </c>
      <c r="AK1164" s="476"/>
      <c r="AL1164" s="476"/>
      <c r="AM1164" s="499">
        <f t="shared" si="935"/>
        <v>0</v>
      </c>
      <c r="AN1164" s="470"/>
      <c r="AO1164" s="470">
        <v>9</v>
      </c>
      <c r="AP1164" s="470"/>
      <c r="AQ1164" s="72">
        <f t="shared" si="936"/>
        <v>9</v>
      </c>
    </row>
    <row r="1165" s="449" customFormat="1" ht="14" customHeight="1" spans="1:43">
      <c r="A1165" s="469"/>
      <c r="B1165" s="470"/>
      <c r="C1165" s="206" t="s">
        <v>1138</v>
      </c>
      <c r="D1165" s="474"/>
      <c r="E1165" s="475">
        <f t="shared" si="931"/>
        <v>0</v>
      </c>
      <c r="F1165" s="470"/>
      <c r="G1165" s="470"/>
      <c r="H1165" s="470"/>
      <c r="I1165" s="470"/>
      <c r="J1165" s="470"/>
      <c r="K1165" s="470"/>
      <c r="L1165" s="470"/>
      <c r="M1165" s="470"/>
      <c r="N1165" s="470"/>
      <c r="O1165" s="470"/>
      <c r="P1165" s="470"/>
      <c r="Q1165" s="470"/>
      <c r="R1165" s="458">
        <f t="shared" si="932"/>
        <v>0</v>
      </c>
      <c r="S1165" s="476"/>
      <c r="T1165" s="476"/>
      <c r="U1165" s="458">
        <f t="shared" si="933"/>
        <v>0</v>
      </c>
      <c r="V1165" s="476"/>
      <c r="W1165" s="476"/>
      <c r="X1165" s="476"/>
      <c r="Y1165" s="476"/>
      <c r="Z1165" s="476"/>
      <c r="AA1165" s="476"/>
      <c r="AB1165" s="476"/>
      <c r="AC1165" s="476"/>
      <c r="AD1165" s="476"/>
      <c r="AE1165" s="476"/>
      <c r="AF1165" s="476"/>
      <c r="AG1165" s="476"/>
      <c r="AH1165" s="476"/>
      <c r="AI1165" s="476"/>
      <c r="AJ1165" s="458">
        <f t="shared" si="934"/>
        <v>0</v>
      </c>
      <c r="AK1165" s="476"/>
      <c r="AL1165" s="476"/>
      <c r="AM1165" s="499">
        <f t="shared" si="935"/>
        <v>0</v>
      </c>
      <c r="AN1165" s="470"/>
      <c r="AO1165" s="470"/>
      <c r="AP1165" s="470"/>
      <c r="AQ1165" s="72">
        <f t="shared" si="936"/>
        <v>0</v>
      </c>
    </row>
    <row r="1166" s="449" customFormat="1" ht="14" customHeight="1" spans="1:43">
      <c r="A1166" s="469"/>
      <c r="B1166" s="470"/>
      <c r="C1166" s="206" t="s">
        <v>1139</v>
      </c>
      <c r="D1166" s="474"/>
      <c r="E1166" s="475">
        <f t="shared" si="931"/>
        <v>0</v>
      </c>
      <c r="F1166" s="470"/>
      <c r="G1166" s="470"/>
      <c r="H1166" s="470"/>
      <c r="I1166" s="470"/>
      <c r="J1166" s="470"/>
      <c r="K1166" s="470"/>
      <c r="L1166" s="470"/>
      <c r="M1166" s="470"/>
      <c r="N1166" s="470"/>
      <c r="O1166" s="470"/>
      <c r="P1166" s="470"/>
      <c r="Q1166" s="470"/>
      <c r="R1166" s="458">
        <f t="shared" si="932"/>
        <v>0</v>
      </c>
      <c r="S1166" s="476"/>
      <c r="T1166" s="476"/>
      <c r="U1166" s="458">
        <f t="shared" si="933"/>
        <v>0</v>
      </c>
      <c r="V1166" s="476"/>
      <c r="W1166" s="476"/>
      <c r="X1166" s="476"/>
      <c r="Y1166" s="476"/>
      <c r="Z1166" s="476"/>
      <c r="AA1166" s="476"/>
      <c r="AB1166" s="476"/>
      <c r="AC1166" s="476"/>
      <c r="AD1166" s="476"/>
      <c r="AE1166" s="476"/>
      <c r="AF1166" s="476"/>
      <c r="AG1166" s="476"/>
      <c r="AH1166" s="476"/>
      <c r="AI1166" s="476"/>
      <c r="AJ1166" s="458">
        <f t="shared" si="934"/>
        <v>0</v>
      </c>
      <c r="AK1166" s="476"/>
      <c r="AL1166" s="476"/>
      <c r="AM1166" s="499">
        <f t="shared" si="935"/>
        <v>0</v>
      </c>
      <c r="AN1166" s="470"/>
      <c r="AO1166" s="470"/>
      <c r="AP1166" s="470"/>
      <c r="AQ1166" s="72">
        <f t="shared" si="936"/>
        <v>0</v>
      </c>
    </row>
    <row r="1167" s="449" customFormat="1" ht="14" customHeight="1" spans="1:43">
      <c r="A1167" s="469"/>
      <c r="B1167" s="470"/>
      <c r="C1167" s="206" t="s">
        <v>1140</v>
      </c>
      <c r="D1167" s="474">
        <f t="shared" ref="D1167:AQ1167" si="937">SUM(D1168:D1178)</f>
        <v>0</v>
      </c>
      <c r="E1167" s="474">
        <f t="shared" si="937"/>
        <v>0</v>
      </c>
      <c r="F1167" s="474">
        <f t="shared" si="937"/>
        <v>0</v>
      </c>
      <c r="G1167" s="474">
        <f t="shared" si="937"/>
        <v>0</v>
      </c>
      <c r="H1167" s="474">
        <f t="shared" si="937"/>
        <v>0</v>
      </c>
      <c r="I1167" s="474">
        <f t="shared" si="937"/>
        <v>0</v>
      </c>
      <c r="J1167" s="474">
        <f t="shared" si="937"/>
        <v>0</v>
      </c>
      <c r="K1167" s="474">
        <f t="shared" si="937"/>
        <v>0</v>
      </c>
      <c r="L1167" s="474">
        <f t="shared" si="937"/>
        <v>0</v>
      </c>
      <c r="M1167" s="474">
        <f t="shared" si="937"/>
        <v>0</v>
      </c>
      <c r="N1167" s="474">
        <f t="shared" si="937"/>
        <v>0</v>
      </c>
      <c r="O1167" s="474">
        <f t="shared" si="937"/>
        <v>0</v>
      </c>
      <c r="P1167" s="474">
        <f t="shared" si="937"/>
        <v>0</v>
      </c>
      <c r="Q1167" s="474">
        <f t="shared" si="937"/>
        <v>0</v>
      </c>
      <c r="R1167" s="474">
        <f t="shared" si="937"/>
        <v>0</v>
      </c>
      <c r="S1167" s="474">
        <f t="shared" si="937"/>
        <v>0</v>
      </c>
      <c r="T1167" s="474">
        <f t="shared" si="937"/>
        <v>0</v>
      </c>
      <c r="U1167" s="474">
        <f t="shared" si="937"/>
        <v>0</v>
      </c>
      <c r="V1167" s="474">
        <f t="shared" si="937"/>
        <v>0</v>
      </c>
      <c r="W1167" s="474">
        <f t="shared" si="937"/>
        <v>0</v>
      </c>
      <c r="X1167" s="474">
        <f t="shared" si="937"/>
        <v>0</v>
      </c>
      <c r="Y1167" s="474">
        <f t="shared" si="937"/>
        <v>0</v>
      </c>
      <c r="Z1167" s="474">
        <f t="shared" si="937"/>
        <v>0</v>
      </c>
      <c r="AA1167" s="474">
        <f t="shared" si="937"/>
        <v>0</v>
      </c>
      <c r="AB1167" s="474">
        <f t="shared" si="937"/>
        <v>0</v>
      </c>
      <c r="AC1167" s="474">
        <f t="shared" si="937"/>
        <v>0</v>
      </c>
      <c r="AD1167" s="474">
        <f t="shared" si="937"/>
        <v>0</v>
      </c>
      <c r="AE1167" s="474">
        <f t="shared" si="937"/>
        <v>0</v>
      </c>
      <c r="AF1167" s="474">
        <f t="shared" si="937"/>
        <v>0</v>
      </c>
      <c r="AG1167" s="474">
        <f t="shared" si="937"/>
        <v>0</v>
      </c>
      <c r="AH1167" s="474">
        <f t="shared" si="937"/>
        <v>0</v>
      </c>
      <c r="AI1167" s="474">
        <f t="shared" si="937"/>
        <v>0</v>
      </c>
      <c r="AJ1167" s="474">
        <f t="shared" si="937"/>
        <v>0</v>
      </c>
      <c r="AK1167" s="474">
        <f t="shared" si="937"/>
        <v>0</v>
      </c>
      <c r="AL1167" s="474">
        <f t="shared" si="937"/>
        <v>0</v>
      </c>
      <c r="AM1167" s="498">
        <f t="shared" si="937"/>
        <v>0</v>
      </c>
      <c r="AN1167" s="474">
        <f t="shared" si="937"/>
        <v>0</v>
      </c>
      <c r="AO1167" s="474">
        <f t="shared" si="937"/>
        <v>0</v>
      </c>
      <c r="AP1167" s="474">
        <f t="shared" si="937"/>
        <v>0</v>
      </c>
      <c r="AQ1167" s="474">
        <f t="shared" si="937"/>
        <v>0</v>
      </c>
    </row>
    <row r="1168" s="449" customFormat="1" ht="14" customHeight="1" spans="1:43">
      <c r="A1168" s="469"/>
      <c r="B1168" s="470"/>
      <c r="C1168" s="206" t="s">
        <v>1141</v>
      </c>
      <c r="D1168" s="474"/>
      <c r="E1168" s="475">
        <f t="shared" ref="E1168:E1178" si="938">R1168+U1168+V1168+AJ1168+AL1168</f>
        <v>0</v>
      </c>
      <c r="F1168" s="470"/>
      <c r="G1168" s="470"/>
      <c r="H1168" s="470"/>
      <c r="I1168" s="470"/>
      <c r="J1168" s="470"/>
      <c r="K1168" s="470"/>
      <c r="L1168" s="470"/>
      <c r="M1168" s="470"/>
      <c r="N1168" s="470"/>
      <c r="O1168" s="470"/>
      <c r="P1168" s="470"/>
      <c r="Q1168" s="470"/>
      <c r="R1168" s="458">
        <f t="shared" ref="R1168:R1178" si="939">SUM(F1168:Q1168)</f>
        <v>0</v>
      </c>
      <c r="S1168" s="476"/>
      <c r="T1168" s="476"/>
      <c r="U1168" s="458">
        <f t="shared" ref="U1168:U1178" si="940">SUM(S1168:T1168)</f>
        <v>0</v>
      </c>
      <c r="V1168" s="476"/>
      <c r="W1168" s="476"/>
      <c r="X1168" s="476"/>
      <c r="Y1168" s="476"/>
      <c r="Z1168" s="476"/>
      <c r="AA1168" s="476"/>
      <c r="AB1168" s="476"/>
      <c r="AC1168" s="476"/>
      <c r="AD1168" s="476"/>
      <c r="AE1168" s="476"/>
      <c r="AF1168" s="476"/>
      <c r="AG1168" s="476"/>
      <c r="AH1168" s="476"/>
      <c r="AI1168" s="476"/>
      <c r="AJ1168" s="458">
        <f t="shared" ref="AJ1168:AJ1178" si="941">SUM(W1168:AI1168)</f>
        <v>0</v>
      </c>
      <c r="AK1168" s="476"/>
      <c r="AL1168" s="476"/>
      <c r="AM1168" s="499">
        <f t="shared" ref="AM1168:AM1178" si="942">R1168+U1168+V1168+AJ1168+AL1168</f>
        <v>0</v>
      </c>
      <c r="AN1168" s="470"/>
      <c r="AO1168" s="470"/>
      <c r="AP1168" s="470"/>
      <c r="AQ1168" s="72">
        <f t="shared" ref="AQ1168:AQ1178" si="943">AM1168+AN1168+AO1168+AP1168</f>
        <v>0</v>
      </c>
    </row>
    <row r="1169" s="449" customFormat="1" ht="14" customHeight="1" spans="1:43">
      <c r="A1169" s="469"/>
      <c r="B1169" s="470"/>
      <c r="C1169" s="206" t="s">
        <v>1142</v>
      </c>
      <c r="D1169" s="474"/>
      <c r="E1169" s="475">
        <f t="shared" si="938"/>
        <v>0</v>
      </c>
      <c r="F1169" s="470"/>
      <c r="G1169" s="470"/>
      <c r="H1169" s="470"/>
      <c r="I1169" s="470"/>
      <c r="J1169" s="470"/>
      <c r="K1169" s="470"/>
      <c r="L1169" s="470"/>
      <c r="M1169" s="470"/>
      <c r="N1169" s="470"/>
      <c r="O1169" s="470"/>
      <c r="P1169" s="470"/>
      <c r="Q1169" s="470"/>
      <c r="R1169" s="458">
        <f t="shared" si="939"/>
        <v>0</v>
      </c>
      <c r="S1169" s="476"/>
      <c r="T1169" s="476"/>
      <c r="U1169" s="458">
        <f t="shared" si="940"/>
        <v>0</v>
      </c>
      <c r="V1169" s="476"/>
      <c r="W1169" s="476"/>
      <c r="X1169" s="476"/>
      <c r="Y1169" s="476"/>
      <c r="Z1169" s="476"/>
      <c r="AA1169" s="476"/>
      <c r="AB1169" s="476"/>
      <c r="AC1169" s="476"/>
      <c r="AD1169" s="476"/>
      <c r="AE1169" s="476"/>
      <c r="AF1169" s="476"/>
      <c r="AG1169" s="476"/>
      <c r="AH1169" s="476"/>
      <c r="AI1169" s="476"/>
      <c r="AJ1169" s="458">
        <f t="shared" si="941"/>
        <v>0</v>
      </c>
      <c r="AK1169" s="476"/>
      <c r="AL1169" s="476"/>
      <c r="AM1169" s="499">
        <f t="shared" si="942"/>
        <v>0</v>
      </c>
      <c r="AN1169" s="470"/>
      <c r="AO1169" s="470"/>
      <c r="AP1169" s="470"/>
      <c r="AQ1169" s="72">
        <f t="shared" si="943"/>
        <v>0</v>
      </c>
    </row>
    <row r="1170" s="449" customFormat="1" ht="14" customHeight="1" spans="1:43">
      <c r="A1170" s="469"/>
      <c r="B1170" s="470"/>
      <c r="C1170" s="206" t="s">
        <v>1143</v>
      </c>
      <c r="D1170" s="474"/>
      <c r="E1170" s="475">
        <f t="shared" si="938"/>
        <v>0</v>
      </c>
      <c r="F1170" s="470"/>
      <c r="G1170" s="470"/>
      <c r="H1170" s="470"/>
      <c r="I1170" s="470"/>
      <c r="J1170" s="470"/>
      <c r="K1170" s="470"/>
      <c r="L1170" s="470"/>
      <c r="M1170" s="470"/>
      <c r="N1170" s="470"/>
      <c r="O1170" s="470"/>
      <c r="P1170" s="470"/>
      <c r="Q1170" s="470"/>
      <c r="R1170" s="458">
        <f t="shared" si="939"/>
        <v>0</v>
      </c>
      <c r="S1170" s="476"/>
      <c r="T1170" s="476"/>
      <c r="U1170" s="458">
        <f t="shared" si="940"/>
        <v>0</v>
      </c>
      <c r="V1170" s="476"/>
      <c r="W1170" s="476"/>
      <c r="X1170" s="476"/>
      <c r="Y1170" s="476"/>
      <c r="Z1170" s="476"/>
      <c r="AA1170" s="476"/>
      <c r="AB1170" s="476"/>
      <c r="AC1170" s="476"/>
      <c r="AD1170" s="476"/>
      <c r="AE1170" s="476"/>
      <c r="AF1170" s="476"/>
      <c r="AG1170" s="476"/>
      <c r="AH1170" s="476"/>
      <c r="AI1170" s="476"/>
      <c r="AJ1170" s="458">
        <f t="shared" si="941"/>
        <v>0</v>
      </c>
      <c r="AK1170" s="476"/>
      <c r="AL1170" s="476"/>
      <c r="AM1170" s="499">
        <f t="shared" si="942"/>
        <v>0</v>
      </c>
      <c r="AN1170" s="470"/>
      <c r="AO1170" s="470"/>
      <c r="AP1170" s="470"/>
      <c r="AQ1170" s="72">
        <f t="shared" si="943"/>
        <v>0</v>
      </c>
    </row>
    <row r="1171" s="449" customFormat="1" ht="14" customHeight="1" spans="1:43">
      <c r="A1171" s="469"/>
      <c r="B1171" s="470"/>
      <c r="C1171" s="206" t="s">
        <v>1144</v>
      </c>
      <c r="D1171" s="474"/>
      <c r="E1171" s="475">
        <f t="shared" si="938"/>
        <v>0</v>
      </c>
      <c r="F1171" s="470"/>
      <c r="G1171" s="470"/>
      <c r="H1171" s="470"/>
      <c r="I1171" s="470"/>
      <c r="J1171" s="470"/>
      <c r="K1171" s="470"/>
      <c r="L1171" s="470"/>
      <c r="M1171" s="470"/>
      <c r="N1171" s="470"/>
      <c r="O1171" s="470"/>
      <c r="P1171" s="470"/>
      <c r="Q1171" s="470"/>
      <c r="R1171" s="458">
        <f t="shared" si="939"/>
        <v>0</v>
      </c>
      <c r="S1171" s="476"/>
      <c r="T1171" s="476"/>
      <c r="U1171" s="458">
        <f t="shared" si="940"/>
        <v>0</v>
      </c>
      <c r="V1171" s="476"/>
      <c r="W1171" s="476"/>
      <c r="X1171" s="476"/>
      <c r="Y1171" s="476"/>
      <c r="Z1171" s="476"/>
      <c r="AA1171" s="476"/>
      <c r="AB1171" s="476"/>
      <c r="AC1171" s="476"/>
      <c r="AD1171" s="476"/>
      <c r="AE1171" s="476"/>
      <c r="AF1171" s="476"/>
      <c r="AG1171" s="476"/>
      <c r="AH1171" s="476"/>
      <c r="AI1171" s="476"/>
      <c r="AJ1171" s="458">
        <f t="shared" si="941"/>
        <v>0</v>
      </c>
      <c r="AK1171" s="476"/>
      <c r="AL1171" s="476"/>
      <c r="AM1171" s="499">
        <f t="shared" si="942"/>
        <v>0</v>
      </c>
      <c r="AN1171" s="470"/>
      <c r="AO1171" s="470"/>
      <c r="AP1171" s="470"/>
      <c r="AQ1171" s="72">
        <f t="shared" si="943"/>
        <v>0</v>
      </c>
    </row>
    <row r="1172" s="449" customFormat="1" ht="14" customHeight="1" spans="1:43">
      <c r="A1172" s="469"/>
      <c r="B1172" s="470"/>
      <c r="C1172" s="206" t="s">
        <v>1145</v>
      </c>
      <c r="D1172" s="474"/>
      <c r="E1172" s="475">
        <f t="shared" si="938"/>
        <v>0</v>
      </c>
      <c r="F1172" s="470"/>
      <c r="G1172" s="470"/>
      <c r="H1172" s="470"/>
      <c r="I1172" s="470"/>
      <c r="J1172" s="470"/>
      <c r="K1172" s="470"/>
      <c r="L1172" s="470"/>
      <c r="M1172" s="470"/>
      <c r="N1172" s="470"/>
      <c r="O1172" s="470"/>
      <c r="P1172" s="470"/>
      <c r="Q1172" s="470"/>
      <c r="R1172" s="458">
        <f t="shared" si="939"/>
        <v>0</v>
      </c>
      <c r="S1172" s="476"/>
      <c r="T1172" s="476"/>
      <c r="U1172" s="458">
        <f t="shared" si="940"/>
        <v>0</v>
      </c>
      <c r="V1172" s="476"/>
      <c r="W1172" s="476"/>
      <c r="X1172" s="476"/>
      <c r="Y1172" s="476"/>
      <c r="Z1172" s="476"/>
      <c r="AA1172" s="476"/>
      <c r="AB1172" s="476"/>
      <c r="AC1172" s="476"/>
      <c r="AD1172" s="476"/>
      <c r="AE1172" s="476"/>
      <c r="AF1172" s="476"/>
      <c r="AG1172" s="476"/>
      <c r="AH1172" s="476"/>
      <c r="AI1172" s="476"/>
      <c r="AJ1172" s="458">
        <f t="shared" si="941"/>
        <v>0</v>
      </c>
      <c r="AK1172" s="476"/>
      <c r="AL1172" s="476"/>
      <c r="AM1172" s="499">
        <f t="shared" si="942"/>
        <v>0</v>
      </c>
      <c r="AN1172" s="470"/>
      <c r="AO1172" s="470"/>
      <c r="AP1172" s="470"/>
      <c r="AQ1172" s="72">
        <f t="shared" si="943"/>
        <v>0</v>
      </c>
    </row>
    <row r="1173" s="449" customFormat="1" ht="14" customHeight="1" spans="1:43">
      <c r="A1173" s="469"/>
      <c r="B1173" s="470"/>
      <c r="C1173" s="206" t="s">
        <v>1146</v>
      </c>
      <c r="D1173" s="474"/>
      <c r="E1173" s="475">
        <f t="shared" si="938"/>
        <v>0</v>
      </c>
      <c r="F1173" s="470"/>
      <c r="G1173" s="470"/>
      <c r="H1173" s="470"/>
      <c r="I1173" s="470"/>
      <c r="J1173" s="470"/>
      <c r="K1173" s="470"/>
      <c r="L1173" s="470"/>
      <c r="M1173" s="470"/>
      <c r="N1173" s="470"/>
      <c r="O1173" s="470"/>
      <c r="P1173" s="470"/>
      <c r="Q1173" s="470"/>
      <c r="R1173" s="458">
        <f t="shared" si="939"/>
        <v>0</v>
      </c>
      <c r="S1173" s="476"/>
      <c r="T1173" s="476"/>
      <c r="U1173" s="458">
        <f t="shared" si="940"/>
        <v>0</v>
      </c>
      <c r="V1173" s="476"/>
      <c r="W1173" s="476"/>
      <c r="X1173" s="476"/>
      <c r="Y1173" s="476"/>
      <c r="Z1173" s="476"/>
      <c r="AA1173" s="476"/>
      <c r="AB1173" s="476"/>
      <c r="AC1173" s="476"/>
      <c r="AD1173" s="476"/>
      <c r="AE1173" s="476"/>
      <c r="AF1173" s="476"/>
      <c r="AG1173" s="476"/>
      <c r="AH1173" s="476"/>
      <c r="AI1173" s="476"/>
      <c r="AJ1173" s="458">
        <f t="shared" si="941"/>
        <v>0</v>
      </c>
      <c r="AK1173" s="476"/>
      <c r="AL1173" s="476"/>
      <c r="AM1173" s="499">
        <f t="shared" si="942"/>
        <v>0</v>
      </c>
      <c r="AN1173" s="470"/>
      <c r="AO1173" s="470"/>
      <c r="AP1173" s="470"/>
      <c r="AQ1173" s="72">
        <f t="shared" si="943"/>
        <v>0</v>
      </c>
    </row>
    <row r="1174" s="449" customFormat="1" ht="14" customHeight="1" spans="1:43">
      <c r="A1174" s="469"/>
      <c r="B1174" s="470"/>
      <c r="C1174" s="206" t="s">
        <v>1147</v>
      </c>
      <c r="D1174" s="474"/>
      <c r="E1174" s="475">
        <f t="shared" si="938"/>
        <v>0</v>
      </c>
      <c r="F1174" s="470"/>
      <c r="G1174" s="470"/>
      <c r="H1174" s="470"/>
      <c r="I1174" s="470"/>
      <c r="J1174" s="470"/>
      <c r="K1174" s="470"/>
      <c r="L1174" s="470"/>
      <c r="M1174" s="470"/>
      <c r="N1174" s="470"/>
      <c r="O1174" s="470"/>
      <c r="P1174" s="470"/>
      <c r="Q1174" s="470"/>
      <c r="R1174" s="458">
        <f t="shared" si="939"/>
        <v>0</v>
      </c>
      <c r="S1174" s="476"/>
      <c r="T1174" s="476"/>
      <c r="U1174" s="458">
        <f t="shared" si="940"/>
        <v>0</v>
      </c>
      <c r="V1174" s="476"/>
      <c r="W1174" s="476"/>
      <c r="X1174" s="476"/>
      <c r="Y1174" s="476"/>
      <c r="Z1174" s="476"/>
      <c r="AA1174" s="476"/>
      <c r="AB1174" s="476"/>
      <c r="AC1174" s="476"/>
      <c r="AD1174" s="476"/>
      <c r="AE1174" s="476"/>
      <c r="AF1174" s="476"/>
      <c r="AG1174" s="476"/>
      <c r="AH1174" s="476"/>
      <c r="AI1174" s="476"/>
      <c r="AJ1174" s="458">
        <f t="shared" si="941"/>
        <v>0</v>
      </c>
      <c r="AK1174" s="476"/>
      <c r="AL1174" s="476"/>
      <c r="AM1174" s="499">
        <f t="shared" si="942"/>
        <v>0</v>
      </c>
      <c r="AN1174" s="470"/>
      <c r="AO1174" s="470"/>
      <c r="AP1174" s="470"/>
      <c r="AQ1174" s="72">
        <f t="shared" si="943"/>
        <v>0</v>
      </c>
    </row>
    <row r="1175" s="449" customFormat="1" ht="14" customHeight="1" spans="1:43">
      <c r="A1175" s="469"/>
      <c r="B1175" s="470"/>
      <c r="C1175" s="206" t="s">
        <v>1148</v>
      </c>
      <c r="D1175" s="474"/>
      <c r="E1175" s="475">
        <f t="shared" si="938"/>
        <v>0</v>
      </c>
      <c r="F1175" s="470"/>
      <c r="G1175" s="470"/>
      <c r="H1175" s="470"/>
      <c r="I1175" s="470"/>
      <c r="J1175" s="470"/>
      <c r="K1175" s="470"/>
      <c r="L1175" s="470"/>
      <c r="M1175" s="470"/>
      <c r="N1175" s="470"/>
      <c r="O1175" s="470"/>
      <c r="P1175" s="470"/>
      <c r="Q1175" s="470"/>
      <c r="R1175" s="458">
        <f t="shared" si="939"/>
        <v>0</v>
      </c>
      <c r="S1175" s="476"/>
      <c r="T1175" s="476"/>
      <c r="U1175" s="458">
        <f t="shared" si="940"/>
        <v>0</v>
      </c>
      <c r="V1175" s="476"/>
      <c r="W1175" s="476"/>
      <c r="X1175" s="476"/>
      <c r="Y1175" s="476"/>
      <c r="Z1175" s="476"/>
      <c r="AA1175" s="476"/>
      <c r="AB1175" s="476"/>
      <c r="AC1175" s="476"/>
      <c r="AD1175" s="476"/>
      <c r="AE1175" s="476"/>
      <c r="AF1175" s="476"/>
      <c r="AG1175" s="476"/>
      <c r="AH1175" s="476"/>
      <c r="AI1175" s="476"/>
      <c r="AJ1175" s="458">
        <f t="shared" si="941"/>
        <v>0</v>
      </c>
      <c r="AK1175" s="476"/>
      <c r="AL1175" s="476"/>
      <c r="AM1175" s="499">
        <f t="shared" si="942"/>
        <v>0</v>
      </c>
      <c r="AN1175" s="470"/>
      <c r="AO1175" s="470"/>
      <c r="AP1175" s="470"/>
      <c r="AQ1175" s="72">
        <f t="shared" si="943"/>
        <v>0</v>
      </c>
    </row>
    <row r="1176" s="449" customFormat="1" ht="14" customHeight="1" spans="1:43">
      <c r="A1176" s="469"/>
      <c r="B1176" s="470"/>
      <c r="C1176" s="206" t="s">
        <v>1149</v>
      </c>
      <c r="D1176" s="474"/>
      <c r="E1176" s="475">
        <f t="shared" si="938"/>
        <v>0</v>
      </c>
      <c r="F1176" s="470"/>
      <c r="G1176" s="470"/>
      <c r="H1176" s="470"/>
      <c r="I1176" s="470"/>
      <c r="J1176" s="470"/>
      <c r="K1176" s="470"/>
      <c r="L1176" s="470"/>
      <c r="M1176" s="470"/>
      <c r="N1176" s="470"/>
      <c r="O1176" s="470"/>
      <c r="P1176" s="470"/>
      <c r="Q1176" s="470"/>
      <c r="R1176" s="458">
        <f t="shared" si="939"/>
        <v>0</v>
      </c>
      <c r="S1176" s="476"/>
      <c r="T1176" s="476"/>
      <c r="U1176" s="458">
        <f t="shared" si="940"/>
        <v>0</v>
      </c>
      <c r="V1176" s="476"/>
      <c r="W1176" s="476"/>
      <c r="X1176" s="476"/>
      <c r="Y1176" s="476"/>
      <c r="Z1176" s="476"/>
      <c r="AA1176" s="476"/>
      <c r="AB1176" s="476"/>
      <c r="AC1176" s="476"/>
      <c r="AD1176" s="476"/>
      <c r="AE1176" s="476"/>
      <c r="AF1176" s="476"/>
      <c r="AG1176" s="476"/>
      <c r="AH1176" s="476"/>
      <c r="AI1176" s="476"/>
      <c r="AJ1176" s="458">
        <f t="shared" si="941"/>
        <v>0</v>
      </c>
      <c r="AK1176" s="476"/>
      <c r="AL1176" s="476"/>
      <c r="AM1176" s="499">
        <f t="shared" si="942"/>
        <v>0</v>
      </c>
      <c r="AN1176" s="470"/>
      <c r="AO1176" s="470"/>
      <c r="AP1176" s="470"/>
      <c r="AQ1176" s="72">
        <f t="shared" si="943"/>
        <v>0</v>
      </c>
    </row>
    <row r="1177" s="449" customFormat="1" ht="14" customHeight="1" spans="1:43">
      <c r="A1177" s="469"/>
      <c r="B1177" s="470"/>
      <c r="C1177" s="206" t="s">
        <v>1150</v>
      </c>
      <c r="D1177" s="474"/>
      <c r="E1177" s="475">
        <f t="shared" si="938"/>
        <v>0</v>
      </c>
      <c r="F1177" s="470"/>
      <c r="G1177" s="470"/>
      <c r="H1177" s="470"/>
      <c r="I1177" s="470"/>
      <c r="J1177" s="470"/>
      <c r="K1177" s="470"/>
      <c r="L1177" s="470"/>
      <c r="M1177" s="470"/>
      <c r="N1177" s="470"/>
      <c r="O1177" s="470"/>
      <c r="P1177" s="470"/>
      <c r="Q1177" s="470"/>
      <c r="R1177" s="458">
        <f t="shared" si="939"/>
        <v>0</v>
      </c>
      <c r="S1177" s="476"/>
      <c r="T1177" s="476"/>
      <c r="U1177" s="458">
        <f t="shared" si="940"/>
        <v>0</v>
      </c>
      <c r="V1177" s="476"/>
      <c r="W1177" s="476"/>
      <c r="X1177" s="476"/>
      <c r="Y1177" s="476"/>
      <c r="Z1177" s="476"/>
      <c r="AA1177" s="476"/>
      <c r="AB1177" s="476"/>
      <c r="AC1177" s="476"/>
      <c r="AD1177" s="476"/>
      <c r="AE1177" s="476"/>
      <c r="AF1177" s="476"/>
      <c r="AG1177" s="476"/>
      <c r="AH1177" s="476"/>
      <c r="AI1177" s="476"/>
      <c r="AJ1177" s="458">
        <f t="shared" si="941"/>
        <v>0</v>
      </c>
      <c r="AK1177" s="476"/>
      <c r="AL1177" s="476"/>
      <c r="AM1177" s="499">
        <f t="shared" si="942"/>
        <v>0</v>
      </c>
      <c r="AN1177" s="470"/>
      <c r="AO1177" s="470"/>
      <c r="AP1177" s="470"/>
      <c r="AQ1177" s="72">
        <f t="shared" si="943"/>
        <v>0</v>
      </c>
    </row>
    <row r="1178" s="449" customFormat="1" ht="14" customHeight="1" spans="1:43">
      <c r="A1178" s="469"/>
      <c r="B1178" s="470"/>
      <c r="C1178" s="206" t="s">
        <v>1151</v>
      </c>
      <c r="D1178" s="474"/>
      <c r="E1178" s="475">
        <f t="shared" si="938"/>
        <v>0</v>
      </c>
      <c r="F1178" s="470"/>
      <c r="G1178" s="470"/>
      <c r="H1178" s="470"/>
      <c r="I1178" s="470"/>
      <c r="J1178" s="470"/>
      <c r="K1178" s="470"/>
      <c r="L1178" s="470"/>
      <c r="M1178" s="470"/>
      <c r="N1178" s="470"/>
      <c r="O1178" s="470"/>
      <c r="P1178" s="470"/>
      <c r="Q1178" s="470"/>
      <c r="R1178" s="458">
        <f t="shared" si="939"/>
        <v>0</v>
      </c>
      <c r="S1178" s="476"/>
      <c r="T1178" s="476"/>
      <c r="U1178" s="458">
        <f t="shared" si="940"/>
        <v>0</v>
      </c>
      <c r="V1178" s="476"/>
      <c r="W1178" s="476"/>
      <c r="X1178" s="476"/>
      <c r="Y1178" s="476"/>
      <c r="Z1178" s="476"/>
      <c r="AA1178" s="476"/>
      <c r="AB1178" s="476"/>
      <c r="AC1178" s="476"/>
      <c r="AD1178" s="476"/>
      <c r="AE1178" s="476"/>
      <c r="AF1178" s="476"/>
      <c r="AG1178" s="476"/>
      <c r="AH1178" s="476"/>
      <c r="AI1178" s="476"/>
      <c r="AJ1178" s="458">
        <f t="shared" si="941"/>
        <v>0</v>
      </c>
      <c r="AK1178" s="476"/>
      <c r="AL1178" s="476"/>
      <c r="AM1178" s="499">
        <f t="shared" si="942"/>
        <v>0</v>
      </c>
      <c r="AN1178" s="470"/>
      <c r="AO1178" s="470"/>
      <c r="AP1178" s="470"/>
      <c r="AQ1178" s="72">
        <f t="shared" si="943"/>
        <v>0</v>
      </c>
    </row>
    <row r="1179" s="449" customFormat="1" ht="14" customHeight="1" spans="1:43">
      <c r="A1179" s="469"/>
      <c r="B1179" s="470"/>
      <c r="C1179" s="206" t="s">
        <v>1152</v>
      </c>
      <c r="D1179" s="474">
        <f t="shared" ref="D1179:AQ1179" si="944">D1180+D1192+D1198+D1204+D1212+D1225+D1229+D1235</f>
        <v>0</v>
      </c>
      <c r="E1179" s="474">
        <f t="shared" si="944"/>
        <v>3674.36</v>
      </c>
      <c r="F1179" s="474">
        <f t="shared" si="944"/>
        <v>392.1</v>
      </c>
      <c r="G1179" s="474">
        <f t="shared" si="944"/>
        <v>0</v>
      </c>
      <c r="H1179" s="474">
        <f t="shared" si="944"/>
        <v>0</v>
      </c>
      <c r="I1179" s="474">
        <f t="shared" si="944"/>
        <v>0</v>
      </c>
      <c r="J1179" s="474">
        <f t="shared" si="944"/>
        <v>28.14</v>
      </c>
      <c r="K1179" s="474">
        <f t="shared" si="944"/>
        <v>2.35</v>
      </c>
      <c r="L1179" s="474">
        <f t="shared" si="944"/>
        <v>1.84</v>
      </c>
      <c r="M1179" s="474">
        <f t="shared" si="944"/>
        <v>0</v>
      </c>
      <c r="N1179" s="474">
        <f t="shared" si="944"/>
        <v>1.8</v>
      </c>
      <c r="O1179" s="474">
        <f t="shared" si="944"/>
        <v>0</v>
      </c>
      <c r="P1179" s="474">
        <f t="shared" si="944"/>
        <v>0</v>
      </c>
      <c r="Q1179" s="474">
        <f t="shared" si="944"/>
        <v>0</v>
      </c>
      <c r="R1179" s="474">
        <f t="shared" si="944"/>
        <v>426.23</v>
      </c>
      <c r="S1179" s="474">
        <f t="shared" si="944"/>
        <v>70.2</v>
      </c>
      <c r="T1179" s="474">
        <f t="shared" si="944"/>
        <v>6</v>
      </c>
      <c r="U1179" s="474">
        <f t="shared" si="944"/>
        <v>76.2</v>
      </c>
      <c r="V1179" s="474">
        <f t="shared" si="944"/>
        <v>0</v>
      </c>
      <c r="W1179" s="474">
        <f t="shared" si="944"/>
        <v>1665.16</v>
      </c>
      <c r="X1179" s="474">
        <f t="shared" si="944"/>
        <v>156.12</v>
      </c>
      <c r="Y1179" s="474">
        <f t="shared" si="944"/>
        <v>58.83</v>
      </c>
      <c r="Z1179" s="474">
        <f t="shared" si="944"/>
        <v>50</v>
      </c>
      <c r="AA1179" s="474">
        <f t="shared" si="944"/>
        <v>0</v>
      </c>
      <c r="AB1179" s="474">
        <f t="shared" si="944"/>
        <v>0</v>
      </c>
      <c r="AC1179" s="474">
        <f t="shared" si="944"/>
        <v>0</v>
      </c>
      <c r="AD1179" s="474">
        <f t="shared" si="944"/>
        <v>0</v>
      </c>
      <c r="AE1179" s="474">
        <f t="shared" si="944"/>
        <v>0</v>
      </c>
      <c r="AF1179" s="474">
        <f t="shared" si="944"/>
        <v>2407.45</v>
      </c>
      <c r="AG1179" s="474">
        <f t="shared" si="944"/>
        <v>0</v>
      </c>
      <c r="AH1179" s="474">
        <f t="shared" si="944"/>
        <v>0</v>
      </c>
      <c r="AI1179" s="474">
        <f t="shared" si="944"/>
        <v>-1609.63</v>
      </c>
      <c r="AJ1179" s="474">
        <f t="shared" si="944"/>
        <v>2727.93</v>
      </c>
      <c r="AK1179" s="474">
        <f t="shared" si="944"/>
        <v>0</v>
      </c>
      <c r="AL1179" s="474">
        <f t="shared" si="944"/>
        <v>444</v>
      </c>
      <c r="AM1179" s="498">
        <f t="shared" si="944"/>
        <v>3674.36</v>
      </c>
      <c r="AN1179" s="474">
        <f t="shared" si="944"/>
        <v>108</v>
      </c>
      <c r="AO1179" s="474">
        <f t="shared" si="944"/>
        <v>4</v>
      </c>
      <c r="AP1179" s="474">
        <f t="shared" si="944"/>
        <v>0</v>
      </c>
      <c r="AQ1179" s="474">
        <f t="shared" si="944"/>
        <v>3786.36</v>
      </c>
    </row>
    <row r="1180" s="449" customFormat="1" ht="14" customHeight="1" spans="1:43">
      <c r="A1180" s="469"/>
      <c r="B1180" s="470"/>
      <c r="C1180" s="206" t="s">
        <v>1153</v>
      </c>
      <c r="D1180" s="474">
        <f t="shared" ref="D1180:AQ1180" si="945">SUM(D1181:D1191)</f>
        <v>0</v>
      </c>
      <c r="E1180" s="474">
        <f t="shared" si="945"/>
        <v>-335.28</v>
      </c>
      <c r="F1180" s="474">
        <f t="shared" si="945"/>
        <v>382.03</v>
      </c>
      <c r="G1180" s="474">
        <f t="shared" si="945"/>
        <v>0</v>
      </c>
      <c r="H1180" s="474">
        <f t="shared" si="945"/>
        <v>0</v>
      </c>
      <c r="I1180" s="474">
        <f t="shared" si="945"/>
        <v>0</v>
      </c>
      <c r="J1180" s="474">
        <f t="shared" si="945"/>
        <v>28.14</v>
      </c>
      <c r="K1180" s="474">
        <f t="shared" si="945"/>
        <v>2.35</v>
      </c>
      <c r="L1180" s="474">
        <f t="shared" si="945"/>
        <v>1.84</v>
      </c>
      <c r="M1180" s="474">
        <f t="shared" si="945"/>
        <v>0</v>
      </c>
      <c r="N1180" s="474">
        <f t="shared" si="945"/>
        <v>1.8</v>
      </c>
      <c r="O1180" s="474">
        <f t="shared" si="945"/>
        <v>0</v>
      </c>
      <c r="P1180" s="474">
        <f t="shared" si="945"/>
        <v>0</v>
      </c>
      <c r="Q1180" s="474">
        <f t="shared" si="945"/>
        <v>0</v>
      </c>
      <c r="R1180" s="474">
        <f t="shared" si="945"/>
        <v>416.16</v>
      </c>
      <c r="S1180" s="474">
        <f t="shared" si="945"/>
        <v>62.7</v>
      </c>
      <c r="T1180" s="474">
        <f t="shared" si="945"/>
        <v>6</v>
      </c>
      <c r="U1180" s="474">
        <f t="shared" si="945"/>
        <v>68.7</v>
      </c>
      <c r="V1180" s="474">
        <f t="shared" si="945"/>
        <v>0</v>
      </c>
      <c r="W1180" s="474">
        <f t="shared" si="945"/>
        <v>0</v>
      </c>
      <c r="X1180" s="474">
        <f t="shared" si="945"/>
        <v>100</v>
      </c>
      <c r="Y1180" s="474">
        <f t="shared" si="945"/>
        <v>35.03</v>
      </c>
      <c r="Z1180" s="474">
        <f t="shared" si="945"/>
        <v>0</v>
      </c>
      <c r="AA1180" s="474">
        <f t="shared" si="945"/>
        <v>0</v>
      </c>
      <c r="AB1180" s="474">
        <f t="shared" si="945"/>
        <v>0</v>
      </c>
      <c r="AC1180" s="474">
        <f t="shared" si="945"/>
        <v>0</v>
      </c>
      <c r="AD1180" s="474">
        <f t="shared" si="945"/>
        <v>0</v>
      </c>
      <c r="AE1180" s="474">
        <f t="shared" si="945"/>
        <v>0</v>
      </c>
      <c r="AF1180" s="474">
        <f t="shared" si="945"/>
        <v>304.46</v>
      </c>
      <c r="AG1180" s="474">
        <f t="shared" si="945"/>
        <v>0</v>
      </c>
      <c r="AH1180" s="474">
        <f t="shared" si="945"/>
        <v>0</v>
      </c>
      <c r="AI1180" s="474">
        <f t="shared" si="945"/>
        <v>-1609.63</v>
      </c>
      <c r="AJ1180" s="474">
        <f t="shared" si="945"/>
        <v>-1170.14</v>
      </c>
      <c r="AK1180" s="474">
        <f t="shared" si="945"/>
        <v>0</v>
      </c>
      <c r="AL1180" s="474">
        <f t="shared" si="945"/>
        <v>350</v>
      </c>
      <c r="AM1180" s="498">
        <f t="shared" si="945"/>
        <v>-335.28</v>
      </c>
      <c r="AN1180" s="474">
        <f t="shared" si="945"/>
        <v>58</v>
      </c>
      <c r="AO1180" s="474">
        <f t="shared" si="945"/>
        <v>0</v>
      </c>
      <c r="AP1180" s="474">
        <f t="shared" si="945"/>
        <v>0</v>
      </c>
      <c r="AQ1180" s="474">
        <f t="shared" si="945"/>
        <v>-277.28</v>
      </c>
    </row>
    <row r="1181" s="449" customFormat="1" ht="14" customHeight="1" spans="1:43">
      <c r="A1181" s="469"/>
      <c r="B1181" s="470"/>
      <c r="C1181" s="206" t="s">
        <v>1154</v>
      </c>
      <c r="D1181" s="474"/>
      <c r="E1181" s="475">
        <f t="shared" ref="E1181:E1191" si="946">R1181+U1181+V1181+AJ1181+AL1181</f>
        <v>853.86</v>
      </c>
      <c r="F1181" s="470">
        <v>382.03</v>
      </c>
      <c r="G1181" s="470"/>
      <c r="H1181" s="470"/>
      <c r="I1181" s="470"/>
      <c r="J1181" s="470">
        <v>28.14</v>
      </c>
      <c r="K1181" s="470">
        <v>2.35</v>
      </c>
      <c r="L1181" s="470">
        <v>1.84</v>
      </c>
      <c r="M1181" s="470"/>
      <c r="N1181" s="470">
        <v>1.8</v>
      </c>
      <c r="O1181" s="470"/>
      <c r="P1181" s="470"/>
      <c r="Q1181" s="470"/>
      <c r="R1181" s="458">
        <f t="shared" ref="R1181:R1191" si="947">SUM(F1181:Q1181)</f>
        <v>416.16</v>
      </c>
      <c r="S1181" s="476">
        <v>62.7</v>
      </c>
      <c r="T1181" s="476">
        <v>6</v>
      </c>
      <c r="U1181" s="458">
        <f t="shared" ref="U1181:U1191" si="948">SUM(S1181:T1181)</f>
        <v>68.7</v>
      </c>
      <c r="V1181" s="476"/>
      <c r="W1181" s="476"/>
      <c r="X1181" s="476"/>
      <c r="Y1181" s="476">
        <v>19</v>
      </c>
      <c r="Z1181" s="476"/>
      <c r="AA1181" s="476"/>
      <c r="AB1181" s="476"/>
      <c r="AC1181" s="476"/>
      <c r="AD1181" s="476"/>
      <c r="AE1181" s="476"/>
      <c r="AF1181" s="476"/>
      <c r="AG1181" s="476"/>
      <c r="AH1181" s="476"/>
      <c r="AI1181" s="476"/>
      <c r="AJ1181" s="458">
        <f t="shared" ref="AJ1181:AJ1191" si="949">SUM(W1181:AI1181)</f>
        <v>19</v>
      </c>
      <c r="AK1181" s="476"/>
      <c r="AL1181" s="476">
        <v>350</v>
      </c>
      <c r="AM1181" s="499">
        <f t="shared" ref="AM1181:AM1191" si="950">R1181+U1181+V1181+AJ1181+AL1181</f>
        <v>853.86</v>
      </c>
      <c r="AN1181" s="470"/>
      <c r="AO1181" s="470"/>
      <c r="AP1181" s="470"/>
      <c r="AQ1181" s="72">
        <f t="shared" ref="AQ1181:AQ1191" si="951">AM1181+AN1181+AO1181+AP1181</f>
        <v>853.86</v>
      </c>
    </row>
    <row r="1182" s="449" customFormat="1" ht="14" customHeight="1" spans="1:43">
      <c r="A1182" s="469"/>
      <c r="B1182" s="470"/>
      <c r="C1182" s="206" t="s">
        <v>1155</v>
      </c>
      <c r="D1182" s="474"/>
      <c r="E1182" s="475">
        <f t="shared" si="946"/>
        <v>3.03</v>
      </c>
      <c r="F1182" s="470"/>
      <c r="G1182" s="470"/>
      <c r="H1182" s="470"/>
      <c r="I1182" s="470"/>
      <c r="J1182" s="470"/>
      <c r="K1182" s="470"/>
      <c r="L1182" s="470"/>
      <c r="M1182" s="470"/>
      <c r="N1182" s="470"/>
      <c r="O1182" s="470"/>
      <c r="P1182" s="470"/>
      <c r="Q1182" s="470"/>
      <c r="R1182" s="458">
        <f t="shared" si="947"/>
        <v>0</v>
      </c>
      <c r="S1182" s="476"/>
      <c r="T1182" s="476"/>
      <c r="U1182" s="458">
        <f t="shared" si="948"/>
        <v>0</v>
      </c>
      <c r="V1182" s="476"/>
      <c r="W1182" s="476"/>
      <c r="X1182" s="476"/>
      <c r="Y1182" s="476">
        <v>3.03</v>
      </c>
      <c r="Z1182" s="476"/>
      <c r="AA1182" s="476"/>
      <c r="AB1182" s="476"/>
      <c r="AC1182" s="476"/>
      <c r="AD1182" s="476"/>
      <c r="AE1182" s="476"/>
      <c r="AF1182" s="476"/>
      <c r="AG1182" s="476"/>
      <c r="AH1182" s="476"/>
      <c r="AI1182" s="476"/>
      <c r="AJ1182" s="458">
        <f t="shared" si="949"/>
        <v>3.03</v>
      </c>
      <c r="AK1182" s="476"/>
      <c r="AL1182" s="476"/>
      <c r="AM1182" s="499">
        <f t="shared" si="950"/>
        <v>3.03</v>
      </c>
      <c r="AN1182" s="470"/>
      <c r="AO1182" s="470"/>
      <c r="AP1182" s="470"/>
      <c r="AQ1182" s="72">
        <f t="shared" si="951"/>
        <v>3.03</v>
      </c>
    </row>
    <row r="1183" s="449" customFormat="1" ht="14" customHeight="1" spans="1:43">
      <c r="A1183" s="469"/>
      <c r="B1183" s="470"/>
      <c r="C1183" s="206" t="s">
        <v>1156</v>
      </c>
      <c r="D1183" s="474"/>
      <c r="E1183" s="475">
        <f t="shared" si="946"/>
        <v>0</v>
      </c>
      <c r="F1183" s="470"/>
      <c r="G1183" s="470"/>
      <c r="H1183" s="470"/>
      <c r="I1183" s="470"/>
      <c r="J1183" s="470"/>
      <c r="K1183" s="470"/>
      <c r="L1183" s="470"/>
      <c r="M1183" s="470"/>
      <c r="N1183" s="470"/>
      <c r="O1183" s="470"/>
      <c r="P1183" s="470"/>
      <c r="Q1183" s="470"/>
      <c r="R1183" s="458">
        <f t="shared" si="947"/>
        <v>0</v>
      </c>
      <c r="S1183" s="476"/>
      <c r="T1183" s="476"/>
      <c r="U1183" s="458">
        <f t="shared" si="948"/>
        <v>0</v>
      </c>
      <c r="V1183" s="476"/>
      <c r="W1183" s="476"/>
      <c r="X1183" s="476"/>
      <c r="Y1183" s="476"/>
      <c r="Z1183" s="476"/>
      <c r="AA1183" s="476"/>
      <c r="AB1183" s="476"/>
      <c r="AC1183" s="476"/>
      <c r="AD1183" s="476"/>
      <c r="AE1183" s="476"/>
      <c r="AF1183" s="476"/>
      <c r="AG1183" s="476"/>
      <c r="AH1183" s="476"/>
      <c r="AI1183" s="476"/>
      <c r="AJ1183" s="458">
        <f t="shared" si="949"/>
        <v>0</v>
      </c>
      <c r="AK1183" s="476"/>
      <c r="AL1183" s="476"/>
      <c r="AM1183" s="499">
        <f t="shared" si="950"/>
        <v>0</v>
      </c>
      <c r="AN1183" s="470"/>
      <c r="AO1183" s="470"/>
      <c r="AP1183" s="470"/>
      <c r="AQ1183" s="72">
        <f t="shared" si="951"/>
        <v>0</v>
      </c>
    </row>
    <row r="1184" s="449" customFormat="1" ht="14" customHeight="1" spans="1:43">
      <c r="A1184" s="469"/>
      <c r="B1184" s="470"/>
      <c r="C1184" s="206" t="s">
        <v>1157</v>
      </c>
      <c r="D1184" s="474"/>
      <c r="E1184" s="475">
        <f t="shared" si="946"/>
        <v>0</v>
      </c>
      <c r="F1184" s="470"/>
      <c r="G1184" s="470"/>
      <c r="H1184" s="470"/>
      <c r="I1184" s="470"/>
      <c r="J1184" s="470"/>
      <c r="K1184" s="470"/>
      <c r="L1184" s="470"/>
      <c r="M1184" s="470"/>
      <c r="N1184" s="470"/>
      <c r="O1184" s="470"/>
      <c r="P1184" s="470"/>
      <c r="Q1184" s="470"/>
      <c r="R1184" s="458">
        <f t="shared" si="947"/>
        <v>0</v>
      </c>
      <c r="S1184" s="476"/>
      <c r="T1184" s="476"/>
      <c r="U1184" s="458">
        <f t="shared" si="948"/>
        <v>0</v>
      </c>
      <c r="V1184" s="476"/>
      <c r="W1184" s="476"/>
      <c r="X1184" s="476"/>
      <c r="Y1184" s="476"/>
      <c r="Z1184" s="476"/>
      <c r="AA1184" s="476"/>
      <c r="AB1184" s="476"/>
      <c r="AC1184" s="476"/>
      <c r="AD1184" s="476"/>
      <c r="AE1184" s="476"/>
      <c r="AF1184" s="476"/>
      <c r="AG1184" s="476"/>
      <c r="AH1184" s="476"/>
      <c r="AI1184" s="476"/>
      <c r="AJ1184" s="458">
        <f t="shared" si="949"/>
        <v>0</v>
      </c>
      <c r="AK1184" s="476"/>
      <c r="AL1184" s="476"/>
      <c r="AM1184" s="499">
        <f t="shared" si="950"/>
        <v>0</v>
      </c>
      <c r="AN1184" s="470"/>
      <c r="AO1184" s="470"/>
      <c r="AP1184" s="470"/>
      <c r="AQ1184" s="72">
        <f t="shared" si="951"/>
        <v>0</v>
      </c>
    </row>
    <row r="1185" s="449" customFormat="1" ht="14" customHeight="1" spans="1:43">
      <c r="A1185" s="469"/>
      <c r="B1185" s="470"/>
      <c r="C1185" s="206" t="s">
        <v>1158</v>
      </c>
      <c r="D1185" s="474"/>
      <c r="E1185" s="475">
        <f t="shared" si="946"/>
        <v>0</v>
      </c>
      <c r="F1185" s="470"/>
      <c r="G1185" s="470"/>
      <c r="H1185" s="470"/>
      <c r="I1185" s="470"/>
      <c r="J1185" s="470"/>
      <c r="K1185" s="470"/>
      <c r="L1185" s="470"/>
      <c r="M1185" s="470"/>
      <c r="N1185" s="470"/>
      <c r="O1185" s="470"/>
      <c r="P1185" s="470"/>
      <c r="Q1185" s="470"/>
      <c r="R1185" s="458">
        <f t="shared" si="947"/>
        <v>0</v>
      </c>
      <c r="S1185" s="476"/>
      <c r="T1185" s="476"/>
      <c r="U1185" s="458">
        <f t="shared" si="948"/>
        <v>0</v>
      </c>
      <c r="V1185" s="476"/>
      <c r="W1185" s="476"/>
      <c r="X1185" s="476"/>
      <c r="Y1185" s="476"/>
      <c r="Z1185" s="476"/>
      <c r="AA1185" s="476"/>
      <c r="AB1185" s="476"/>
      <c r="AC1185" s="476"/>
      <c r="AD1185" s="476"/>
      <c r="AE1185" s="476"/>
      <c r="AF1185" s="476"/>
      <c r="AG1185" s="476"/>
      <c r="AH1185" s="476"/>
      <c r="AI1185" s="476"/>
      <c r="AJ1185" s="458">
        <f t="shared" si="949"/>
        <v>0</v>
      </c>
      <c r="AK1185" s="476"/>
      <c r="AL1185" s="476"/>
      <c r="AM1185" s="499">
        <f t="shared" si="950"/>
        <v>0</v>
      </c>
      <c r="AN1185" s="470"/>
      <c r="AO1185" s="470"/>
      <c r="AP1185" s="470"/>
      <c r="AQ1185" s="72">
        <f t="shared" si="951"/>
        <v>0</v>
      </c>
    </row>
    <row r="1186" s="449" customFormat="1" ht="14" customHeight="1" spans="1:43">
      <c r="A1186" s="469"/>
      <c r="B1186" s="470"/>
      <c r="C1186" s="206" t="s">
        <v>1159</v>
      </c>
      <c r="D1186" s="474"/>
      <c r="E1186" s="475">
        <f t="shared" si="946"/>
        <v>13</v>
      </c>
      <c r="F1186" s="470"/>
      <c r="G1186" s="470"/>
      <c r="H1186" s="470"/>
      <c r="I1186" s="470"/>
      <c r="J1186" s="470"/>
      <c r="K1186" s="470"/>
      <c r="L1186" s="470"/>
      <c r="M1186" s="470"/>
      <c r="N1186" s="470"/>
      <c r="O1186" s="470"/>
      <c r="P1186" s="470"/>
      <c r="Q1186" s="470"/>
      <c r="R1186" s="458">
        <f t="shared" si="947"/>
        <v>0</v>
      </c>
      <c r="S1186" s="476"/>
      <c r="T1186" s="476"/>
      <c r="U1186" s="458">
        <f t="shared" si="948"/>
        <v>0</v>
      </c>
      <c r="V1186" s="476"/>
      <c r="W1186" s="476"/>
      <c r="X1186" s="476"/>
      <c r="Y1186" s="476">
        <v>13</v>
      </c>
      <c r="Z1186" s="476"/>
      <c r="AA1186" s="476"/>
      <c r="AB1186" s="476"/>
      <c r="AC1186" s="476"/>
      <c r="AD1186" s="476"/>
      <c r="AE1186" s="476"/>
      <c r="AF1186" s="476"/>
      <c r="AG1186" s="476"/>
      <c r="AH1186" s="476"/>
      <c r="AI1186" s="476"/>
      <c r="AJ1186" s="458">
        <f t="shared" si="949"/>
        <v>13</v>
      </c>
      <c r="AK1186" s="476"/>
      <c r="AL1186" s="476"/>
      <c r="AM1186" s="499">
        <f t="shared" si="950"/>
        <v>13</v>
      </c>
      <c r="AN1186" s="470"/>
      <c r="AO1186" s="470"/>
      <c r="AP1186" s="470"/>
      <c r="AQ1186" s="72">
        <f t="shared" si="951"/>
        <v>13</v>
      </c>
    </row>
    <row r="1187" s="449" customFormat="1" ht="14" customHeight="1" spans="1:43">
      <c r="A1187" s="469"/>
      <c r="B1187" s="470"/>
      <c r="C1187" s="206" t="s">
        <v>1160</v>
      </c>
      <c r="D1187" s="474"/>
      <c r="E1187" s="475">
        <f t="shared" si="946"/>
        <v>0</v>
      </c>
      <c r="F1187" s="470"/>
      <c r="G1187" s="470"/>
      <c r="H1187" s="470"/>
      <c r="I1187" s="470"/>
      <c r="J1187" s="470"/>
      <c r="K1187" s="470"/>
      <c r="L1187" s="470"/>
      <c r="M1187" s="470"/>
      <c r="N1187" s="470"/>
      <c r="O1187" s="470"/>
      <c r="P1187" s="470"/>
      <c r="Q1187" s="470"/>
      <c r="R1187" s="458">
        <f t="shared" si="947"/>
        <v>0</v>
      </c>
      <c r="S1187" s="476"/>
      <c r="T1187" s="476"/>
      <c r="U1187" s="458">
        <f t="shared" si="948"/>
        <v>0</v>
      </c>
      <c r="V1187" s="476"/>
      <c r="W1187" s="476"/>
      <c r="X1187" s="476"/>
      <c r="Y1187" s="476"/>
      <c r="Z1187" s="476"/>
      <c r="AA1187" s="476"/>
      <c r="AB1187" s="476"/>
      <c r="AC1187" s="476"/>
      <c r="AD1187" s="476"/>
      <c r="AE1187" s="476"/>
      <c r="AF1187" s="476"/>
      <c r="AG1187" s="476"/>
      <c r="AH1187" s="476"/>
      <c r="AI1187" s="476"/>
      <c r="AJ1187" s="458">
        <f t="shared" si="949"/>
        <v>0</v>
      </c>
      <c r="AK1187" s="476"/>
      <c r="AL1187" s="476"/>
      <c r="AM1187" s="499">
        <f t="shared" si="950"/>
        <v>0</v>
      </c>
      <c r="AN1187" s="470">
        <v>58</v>
      </c>
      <c r="AO1187" s="470"/>
      <c r="AP1187" s="470"/>
      <c r="AQ1187" s="72">
        <f t="shared" si="951"/>
        <v>58</v>
      </c>
    </row>
    <row r="1188" s="449" customFormat="1" ht="14" customHeight="1" spans="1:43">
      <c r="A1188" s="469"/>
      <c r="B1188" s="470"/>
      <c r="C1188" s="206" t="s">
        <v>1161</v>
      </c>
      <c r="D1188" s="474"/>
      <c r="E1188" s="475">
        <f t="shared" si="946"/>
        <v>0</v>
      </c>
      <c r="F1188" s="470"/>
      <c r="G1188" s="470"/>
      <c r="H1188" s="470"/>
      <c r="I1188" s="470"/>
      <c r="J1188" s="470"/>
      <c r="K1188" s="470"/>
      <c r="L1188" s="470"/>
      <c r="M1188" s="470"/>
      <c r="N1188" s="470"/>
      <c r="O1188" s="470"/>
      <c r="P1188" s="470"/>
      <c r="Q1188" s="470"/>
      <c r="R1188" s="458">
        <f t="shared" si="947"/>
        <v>0</v>
      </c>
      <c r="S1188" s="476"/>
      <c r="T1188" s="476"/>
      <c r="U1188" s="458">
        <f t="shared" si="948"/>
        <v>0</v>
      </c>
      <c r="V1188" s="476"/>
      <c r="W1188" s="476"/>
      <c r="X1188" s="476"/>
      <c r="Y1188" s="476"/>
      <c r="Z1188" s="476"/>
      <c r="AA1188" s="476"/>
      <c r="AB1188" s="476"/>
      <c r="AC1188" s="476"/>
      <c r="AD1188" s="476"/>
      <c r="AE1188" s="476"/>
      <c r="AF1188" s="476"/>
      <c r="AG1188" s="476"/>
      <c r="AH1188" s="476"/>
      <c r="AI1188" s="476"/>
      <c r="AJ1188" s="458">
        <f t="shared" si="949"/>
        <v>0</v>
      </c>
      <c r="AK1188" s="476"/>
      <c r="AL1188" s="476"/>
      <c r="AM1188" s="499">
        <f t="shared" si="950"/>
        <v>0</v>
      </c>
      <c r="AN1188" s="470"/>
      <c r="AO1188" s="470"/>
      <c r="AP1188" s="470"/>
      <c r="AQ1188" s="72">
        <f t="shared" si="951"/>
        <v>0</v>
      </c>
    </row>
    <row r="1189" s="449" customFormat="1" ht="14" customHeight="1" spans="1:43">
      <c r="A1189" s="469"/>
      <c r="B1189" s="470"/>
      <c r="C1189" s="206" t="s">
        <v>1162</v>
      </c>
      <c r="D1189" s="474"/>
      <c r="E1189" s="475">
        <f t="shared" si="946"/>
        <v>0</v>
      </c>
      <c r="F1189" s="470"/>
      <c r="G1189" s="470"/>
      <c r="H1189" s="470"/>
      <c r="I1189" s="470"/>
      <c r="J1189" s="470"/>
      <c r="K1189" s="470"/>
      <c r="L1189" s="470"/>
      <c r="M1189" s="470"/>
      <c r="N1189" s="470"/>
      <c r="O1189" s="470"/>
      <c r="P1189" s="470"/>
      <c r="Q1189" s="470"/>
      <c r="R1189" s="458">
        <f t="shared" si="947"/>
        <v>0</v>
      </c>
      <c r="S1189" s="476"/>
      <c r="T1189" s="476"/>
      <c r="U1189" s="458">
        <f t="shared" si="948"/>
        <v>0</v>
      </c>
      <c r="V1189" s="476"/>
      <c r="W1189" s="476"/>
      <c r="X1189" s="476"/>
      <c r="Y1189" s="476"/>
      <c r="Z1189" s="476"/>
      <c r="AA1189" s="476"/>
      <c r="AB1189" s="476"/>
      <c r="AC1189" s="476"/>
      <c r="AD1189" s="476"/>
      <c r="AE1189" s="476"/>
      <c r="AF1189" s="476"/>
      <c r="AG1189" s="476"/>
      <c r="AH1189" s="476"/>
      <c r="AI1189" s="476"/>
      <c r="AJ1189" s="458">
        <f t="shared" si="949"/>
        <v>0</v>
      </c>
      <c r="AK1189" s="476"/>
      <c r="AL1189" s="476"/>
      <c r="AM1189" s="499">
        <f t="shared" si="950"/>
        <v>0</v>
      </c>
      <c r="AN1189" s="470"/>
      <c r="AO1189" s="470"/>
      <c r="AP1189" s="470"/>
      <c r="AQ1189" s="72">
        <f t="shared" si="951"/>
        <v>0</v>
      </c>
    </row>
    <row r="1190" s="449" customFormat="1" ht="14" customHeight="1" spans="1:43">
      <c r="A1190" s="469"/>
      <c r="B1190" s="470"/>
      <c r="C1190" s="206" t="s">
        <v>1163</v>
      </c>
      <c r="D1190" s="474"/>
      <c r="E1190" s="475">
        <f t="shared" si="946"/>
        <v>0</v>
      </c>
      <c r="F1190" s="470"/>
      <c r="G1190" s="470"/>
      <c r="H1190" s="470"/>
      <c r="I1190" s="470"/>
      <c r="J1190" s="470"/>
      <c r="K1190" s="470"/>
      <c r="L1190" s="470"/>
      <c r="M1190" s="470"/>
      <c r="N1190" s="470"/>
      <c r="O1190" s="470"/>
      <c r="P1190" s="470"/>
      <c r="Q1190" s="470"/>
      <c r="R1190" s="458">
        <f t="shared" si="947"/>
        <v>0</v>
      </c>
      <c r="S1190" s="476"/>
      <c r="T1190" s="476"/>
      <c r="U1190" s="458">
        <f t="shared" si="948"/>
        <v>0</v>
      </c>
      <c r="V1190" s="476"/>
      <c r="W1190" s="476"/>
      <c r="X1190" s="476"/>
      <c r="Y1190" s="476"/>
      <c r="Z1190" s="476"/>
      <c r="AA1190" s="476"/>
      <c r="AB1190" s="476"/>
      <c r="AC1190" s="476"/>
      <c r="AD1190" s="476"/>
      <c r="AE1190" s="476"/>
      <c r="AF1190" s="476"/>
      <c r="AG1190" s="476"/>
      <c r="AH1190" s="476"/>
      <c r="AI1190" s="476"/>
      <c r="AJ1190" s="458">
        <f t="shared" si="949"/>
        <v>0</v>
      </c>
      <c r="AK1190" s="476"/>
      <c r="AL1190" s="476"/>
      <c r="AM1190" s="499">
        <f t="shared" si="950"/>
        <v>0</v>
      </c>
      <c r="AN1190" s="470"/>
      <c r="AO1190" s="470"/>
      <c r="AP1190" s="470"/>
      <c r="AQ1190" s="72">
        <f t="shared" si="951"/>
        <v>0</v>
      </c>
    </row>
    <row r="1191" s="449" customFormat="1" ht="14" customHeight="1" spans="1:43">
      <c r="A1191" s="469"/>
      <c r="B1191" s="470"/>
      <c r="C1191" s="206" t="s">
        <v>1164</v>
      </c>
      <c r="D1191" s="474"/>
      <c r="E1191" s="475">
        <f t="shared" si="946"/>
        <v>-1205.17</v>
      </c>
      <c r="F1191" s="470"/>
      <c r="G1191" s="470"/>
      <c r="H1191" s="470"/>
      <c r="I1191" s="470"/>
      <c r="J1191" s="470"/>
      <c r="K1191" s="470"/>
      <c r="L1191" s="470"/>
      <c r="M1191" s="470"/>
      <c r="N1191" s="470"/>
      <c r="O1191" s="470"/>
      <c r="P1191" s="470"/>
      <c r="Q1191" s="470"/>
      <c r="R1191" s="458">
        <f t="shared" si="947"/>
        <v>0</v>
      </c>
      <c r="S1191" s="476"/>
      <c r="T1191" s="476"/>
      <c r="U1191" s="458">
        <f t="shared" si="948"/>
        <v>0</v>
      </c>
      <c r="V1191" s="476"/>
      <c r="W1191" s="476"/>
      <c r="X1191" s="476">
        <v>100</v>
      </c>
      <c r="Y1191" s="476"/>
      <c r="Z1191" s="476"/>
      <c r="AA1191" s="476"/>
      <c r="AB1191" s="476"/>
      <c r="AC1191" s="476"/>
      <c r="AD1191" s="476"/>
      <c r="AE1191" s="476"/>
      <c r="AF1191" s="476">
        <v>304.46</v>
      </c>
      <c r="AG1191" s="476"/>
      <c r="AH1191" s="476"/>
      <c r="AI1191" s="476">
        <v>-1609.63</v>
      </c>
      <c r="AJ1191" s="458">
        <f t="shared" si="949"/>
        <v>-1205.17</v>
      </c>
      <c r="AK1191" s="476"/>
      <c r="AL1191" s="476"/>
      <c r="AM1191" s="499">
        <f t="shared" si="950"/>
        <v>-1205.17</v>
      </c>
      <c r="AN1191" s="470"/>
      <c r="AO1191" s="470"/>
      <c r="AP1191" s="470"/>
      <c r="AQ1191" s="72">
        <f t="shared" si="951"/>
        <v>-1205.17</v>
      </c>
    </row>
    <row r="1192" s="449" customFormat="1" ht="14" customHeight="1" spans="1:43">
      <c r="A1192" s="469"/>
      <c r="B1192" s="470"/>
      <c r="C1192" s="206" t="s">
        <v>1165</v>
      </c>
      <c r="D1192" s="474">
        <f t="shared" ref="D1192:AQ1192" si="952">SUM(D1193:D1197)</f>
        <v>0</v>
      </c>
      <c r="E1192" s="474">
        <f t="shared" si="952"/>
        <v>982.31</v>
      </c>
      <c r="F1192" s="474">
        <f t="shared" si="952"/>
        <v>0</v>
      </c>
      <c r="G1192" s="474">
        <f t="shared" si="952"/>
        <v>0</v>
      </c>
      <c r="H1192" s="474">
        <f t="shared" si="952"/>
        <v>0</v>
      </c>
      <c r="I1192" s="474">
        <f t="shared" si="952"/>
        <v>0</v>
      </c>
      <c r="J1192" s="474">
        <f t="shared" si="952"/>
        <v>0</v>
      </c>
      <c r="K1192" s="474">
        <f t="shared" si="952"/>
        <v>0</v>
      </c>
      <c r="L1192" s="474">
        <f t="shared" si="952"/>
        <v>0</v>
      </c>
      <c r="M1192" s="474">
        <f t="shared" si="952"/>
        <v>0</v>
      </c>
      <c r="N1192" s="474">
        <f t="shared" si="952"/>
        <v>0</v>
      </c>
      <c r="O1192" s="474">
        <f t="shared" si="952"/>
        <v>0</v>
      </c>
      <c r="P1192" s="474">
        <f t="shared" si="952"/>
        <v>0</v>
      </c>
      <c r="Q1192" s="474">
        <f t="shared" si="952"/>
        <v>0</v>
      </c>
      <c r="R1192" s="474">
        <f t="shared" si="952"/>
        <v>0</v>
      </c>
      <c r="S1192" s="474">
        <f t="shared" si="952"/>
        <v>0</v>
      </c>
      <c r="T1192" s="474">
        <f t="shared" si="952"/>
        <v>0</v>
      </c>
      <c r="U1192" s="474">
        <f t="shared" si="952"/>
        <v>0</v>
      </c>
      <c r="V1192" s="474">
        <f t="shared" si="952"/>
        <v>0</v>
      </c>
      <c r="W1192" s="474">
        <f t="shared" si="952"/>
        <v>830.31</v>
      </c>
      <c r="X1192" s="474">
        <f t="shared" si="952"/>
        <v>0</v>
      </c>
      <c r="Y1192" s="474">
        <f t="shared" si="952"/>
        <v>0</v>
      </c>
      <c r="Z1192" s="474">
        <f t="shared" si="952"/>
        <v>0</v>
      </c>
      <c r="AA1192" s="474">
        <f t="shared" si="952"/>
        <v>0</v>
      </c>
      <c r="AB1192" s="474">
        <f t="shared" si="952"/>
        <v>0</v>
      </c>
      <c r="AC1192" s="474">
        <f t="shared" si="952"/>
        <v>0</v>
      </c>
      <c r="AD1192" s="474">
        <f t="shared" si="952"/>
        <v>0</v>
      </c>
      <c r="AE1192" s="474">
        <f t="shared" si="952"/>
        <v>0</v>
      </c>
      <c r="AF1192" s="474">
        <f t="shared" si="952"/>
        <v>88</v>
      </c>
      <c r="AG1192" s="474">
        <f t="shared" si="952"/>
        <v>0</v>
      </c>
      <c r="AH1192" s="474">
        <f t="shared" si="952"/>
        <v>0</v>
      </c>
      <c r="AI1192" s="474">
        <f t="shared" si="952"/>
        <v>0</v>
      </c>
      <c r="AJ1192" s="474">
        <f t="shared" si="952"/>
        <v>918.31</v>
      </c>
      <c r="AK1192" s="474">
        <f t="shared" si="952"/>
        <v>0</v>
      </c>
      <c r="AL1192" s="474">
        <f t="shared" si="952"/>
        <v>64</v>
      </c>
      <c r="AM1192" s="498">
        <f t="shared" si="952"/>
        <v>982.31</v>
      </c>
      <c r="AN1192" s="474">
        <f t="shared" si="952"/>
        <v>0</v>
      </c>
      <c r="AO1192" s="474">
        <f t="shared" si="952"/>
        <v>0</v>
      </c>
      <c r="AP1192" s="474">
        <f t="shared" si="952"/>
        <v>0</v>
      </c>
      <c r="AQ1192" s="474">
        <f t="shared" si="952"/>
        <v>982.31</v>
      </c>
    </row>
    <row r="1193" s="449" customFormat="1" ht="14" customHeight="1" spans="1:43">
      <c r="A1193" s="469"/>
      <c r="B1193" s="470"/>
      <c r="C1193" s="206" t="s">
        <v>1154</v>
      </c>
      <c r="D1193" s="474"/>
      <c r="E1193" s="475">
        <f t="shared" ref="E1193:E1197" si="953">R1193+U1193+V1193+AJ1193+AL1193</f>
        <v>982.31</v>
      </c>
      <c r="F1193" s="470"/>
      <c r="G1193" s="470"/>
      <c r="H1193" s="470"/>
      <c r="I1193" s="470"/>
      <c r="J1193" s="470"/>
      <c r="K1193" s="470"/>
      <c r="L1193" s="470"/>
      <c r="M1193" s="470"/>
      <c r="N1193" s="470"/>
      <c r="O1193" s="470"/>
      <c r="P1193" s="470"/>
      <c r="Q1193" s="470"/>
      <c r="R1193" s="458">
        <f t="shared" ref="R1193:R1197" si="954">SUM(F1193:Q1193)</f>
        <v>0</v>
      </c>
      <c r="S1193" s="476"/>
      <c r="T1193" s="476"/>
      <c r="U1193" s="458">
        <f t="shared" ref="U1193:U1197" si="955">SUM(S1193:T1193)</f>
        <v>0</v>
      </c>
      <c r="V1193" s="476"/>
      <c r="W1193" s="476">
        <v>830.31</v>
      </c>
      <c r="X1193" s="476"/>
      <c r="Y1193" s="476"/>
      <c r="Z1193" s="476"/>
      <c r="AA1193" s="476"/>
      <c r="AB1193" s="476"/>
      <c r="AC1193" s="476"/>
      <c r="AD1193" s="476"/>
      <c r="AE1193" s="476"/>
      <c r="AF1193" s="476">
        <v>88</v>
      </c>
      <c r="AG1193" s="476"/>
      <c r="AH1193" s="476"/>
      <c r="AI1193" s="476"/>
      <c r="AJ1193" s="458">
        <f t="shared" ref="AJ1193:AJ1197" si="956">SUM(W1193:AI1193)</f>
        <v>918.31</v>
      </c>
      <c r="AK1193" s="476"/>
      <c r="AL1193" s="476">
        <v>64</v>
      </c>
      <c r="AM1193" s="499">
        <f t="shared" ref="AM1193:AM1197" si="957">R1193+U1193+V1193+AJ1193+AL1193</f>
        <v>982.31</v>
      </c>
      <c r="AN1193" s="470"/>
      <c r="AO1193" s="470"/>
      <c r="AP1193" s="470"/>
      <c r="AQ1193" s="72">
        <f t="shared" ref="AQ1193:AQ1197" si="958">AM1193+AN1193+AO1193+AP1193</f>
        <v>982.31</v>
      </c>
    </row>
    <row r="1194" s="449" customFormat="1" ht="14" customHeight="1" spans="1:43">
      <c r="A1194" s="469"/>
      <c r="B1194" s="470"/>
      <c r="C1194" s="206" t="s">
        <v>1166</v>
      </c>
      <c r="D1194" s="474"/>
      <c r="E1194" s="475">
        <f t="shared" si="953"/>
        <v>0</v>
      </c>
      <c r="F1194" s="470"/>
      <c r="G1194" s="470"/>
      <c r="H1194" s="470"/>
      <c r="I1194" s="470"/>
      <c r="J1194" s="470"/>
      <c r="K1194" s="470"/>
      <c r="L1194" s="470"/>
      <c r="M1194" s="470"/>
      <c r="N1194" s="470"/>
      <c r="O1194" s="470"/>
      <c r="P1194" s="470"/>
      <c r="Q1194" s="470"/>
      <c r="R1194" s="458">
        <f t="shared" si="954"/>
        <v>0</v>
      </c>
      <c r="S1194" s="476"/>
      <c r="T1194" s="476"/>
      <c r="U1194" s="458">
        <f t="shared" si="955"/>
        <v>0</v>
      </c>
      <c r="V1194" s="476"/>
      <c r="W1194" s="476"/>
      <c r="X1194" s="476"/>
      <c r="Y1194" s="476"/>
      <c r="Z1194" s="476"/>
      <c r="AA1194" s="476"/>
      <c r="AB1194" s="476"/>
      <c r="AC1194" s="476"/>
      <c r="AD1194" s="476"/>
      <c r="AE1194" s="476"/>
      <c r="AF1194" s="476"/>
      <c r="AG1194" s="476"/>
      <c r="AH1194" s="476"/>
      <c r="AI1194" s="476"/>
      <c r="AJ1194" s="458">
        <f t="shared" si="956"/>
        <v>0</v>
      </c>
      <c r="AK1194" s="476"/>
      <c r="AL1194" s="476"/>
      <c r="AM1194" s="499">
        <f t="shared" si="957"/>
        <v>0</v>
      </c>
      <c r="AN1194" s="470"/>
      <c r="AO1194" s="470"/>
      <c r="AP1194" s="470"/>
      <c r="AQ1194" s="72">
        <f t="shared" si="958"/>
        <v>0</v>
      </c>
    </row>
    <row r="1195" s="449" customFormat="1" ht="14" customHeight="1" spans="1:43">
      <c r="A1195" s="469"/>
      <c r="B1195" s="470"/>
      <c r="C1195" s="206" t="s">
        <v>1156</v>
      </c>
      <c r="D1195" s="474"/>
      <c r="E1195" s="475">
        <f t="shared" si="953"/>
        <v>0</v>
      </c>
      <c r="F1195" s="470"/>
      <c r="G1195" s="470"/>
      <c r="H1195" s="470"/>
      <c r="I1195" s="470"/>
      <c r="J1195" s="470"/>
      <c r="K1195" s="470"/>
      <c r="L1195" s="470"/>
      <c r="M1195" s="470"/>
      <c r="N1195" s="470"/>
      <c r="O1195" s="470"/>
      <c r="P1195" s="470"/>
      <c r="Q1195" s="470"/>
      <c r="R1195" s="458">
        <f t="shared" si="954"/>
        <v>0</v>
      </c>
      <c r="S1195" s="476"/>
      <c r="T1195" s="476"/>
      <c r="U1195" s="458">
        <f t="shared" si="955"/>
        <v>0</v>
      </c>
      <c r="V1195" s="476"/>
      <c r="W1195" s="476"/>
      <c r="X1195" s="476"/>
      <c r="Y1195" s="476"/>
      <c r="Z1195" s="476"/>
      <c r="AA1195" s="476"/>
      <c r="AB1195" s="476"/>
      <c r="AC1195" s="476"/>
      <c r="AD1195" s="476"/>
      <c r="AE1195" s="476"/>
      <c r="AF1195" s="476"/>
      <c r="AG1195" s="476"/>
      <c r="AH1195" s="476"/>
      <c r="AI1195" s="476"/>
      <c r="AJ1195" s="458">
        <f t="shared" si="956"/>
        <v>0</v>
      </c>
      <c r="AK1195" s="476"/>
      <c r="AL1195" s="476"/>
      <c r="AM1195" s="499">
        <f t="shared" si="957"/>
        <v>0</v>
      </c>
      <c r="AN1195" s="470"/>
      <c r="AO1195" s="470"/>
      <c r="AP1195" s="470"/>
      <c r="AQ1195" s="72">
        <f t="shared" si="958"/>
        <v>0</v>
      </c>
    </row>
    <row r="1196" s="449" customFormat="1" ht="14" customHeight="1" spans="1:43">
      <c r="A1196" s="469"/>
      <c r="B1196" s="470"/>
      <c r="C1196" s="206" t="s">
        <v>1167</v>
      </c>
      <c r="D1196" s="474"/>
      <c r="E1196" s="475">
        <f t="shared" si="953"/>
        <v>0</v>
      </c>
      <c r="F1196" s="470"/>
      <c r="G1196" s="470"/>
      <c r="H1196" s="470"/>
      <c r="I1196" s="470"/>
      <c r="J1196" s="470"/>
      <c r="K1196" s="470"/>
      <c r="L1196" s="470"/>
      <c r="M1196" s="470"/>
      <c r="N1196" s="470"/>
      <c r="O1196" s="470"/>
      <c r="P1196" s="470"/>
      <c r="Q1196" s="470"/>
      <c r="R1196" s="458">
        <f t="shared" si="954"/>
        <v>0</v>
      </c>
      <c r="S1196" s="476"/>
      <c r="T1196" s="476"/>
      <c r="U1196" s="458">
        <f t="shared" si="955"/>
        <v>0</v>
      </c>
      <c r="V1196" s="476"/>
      <c r="W1196" s="476"/>
      <c r="X1196" s="476"/>
      <c r="Y1196" s="476"/>
      <c r="Z1196" s="476"/>
      <c r="AA1196" s="476"/>
      <c r="AB1196" s="476"/>
      <c r="AC1196" s="476"/>
      <c r="AD1196" s="476"/>
      <c r="AE1196" s="476"/>
      <c r="AF1196" s="476"/>
      <c r="AG1196" s="476"/>
      <c r="AH1196" s="476"/>
      <c r="AI1196" s="476"/>
      <c r="AJ1196" s="458">
        <f t="shared" si="956"/>
        <v>0</v>
      </c>
      <c r="AK1196" s="476"/>
      <c r="AL1196" s="476"/>
      <c r="AM1196" s="499">
        <f t="shared" si="957"/>
        <v>0</v>
      </c>
      <c r="AN1196" s="470"/>
      <c r="AO1196" s="470"/>
      <c r="AP1196" s="470"/>
      <c r="AQ1196" s="72">
        <f t="shared" si="958"/>
        <v>0</v>
      </c>
    </row>
    <row r="1197" s="449" customFormat="1" ht="14" customHeight="1" spans="1:43">
      <c r="A1197" s="469"/>
      <c r="B1197" s="470"/>
      <c r="C1197" s="206" t="s">
        <v>1168</v>
      </c>
      <c r="D1197" s="474"/>
      <c r="E1197" s="475">
        <f t="shared" si="953"/>
        <v>0</v>
      </c>
      <c r="F1197" s="470"/>
      <c r="G1197" s="470"/>
      <c r="H1197" s="470"/>
      <c r="I1197" s="470"/>
      <c r="J1197" s="470"/>
      <c r="K1197" s="470"/>
      <c r="L1197" s="470"/>
      <c r="M1197" s="470"/>
      <c r="N1197" s="470"/>
      <c r="O1197" s="470"/>
      <c r="P1197" s="470"/>
      <c r="Q1197" s="470"/>
      <c r="R1197" s="458">
        <f t="shared" si="954"/>
        <v>0</v>
      </c>
      <c r="S1197" s="476"/>
      <c r="T1197" s="476"/>
      <c r="U1197" s="458">
        <f t="shared" si="955"/>
        <v>0</v>
      </c>
      <c r="V1197" s="476"/>
      <c r="W1197" s="476"/>
      <c r="X1197" s="476"/>
      <c r="Y1197" s="476"/>
      <c r="Z1197" s="476"/>
      <c r="AA1197" s="476"/>
      <c r="AB1197" s="476"/>
      <c r="AC1197" s="476"/>
      <c r="AD1197" s="476"/>
      <c r="AE1197" s="476"/>
      <c r="AF1197" s="476"/>
      <c r="AG1197" s="476"/>
      <c r="AH1197" s="476"/>
      <c r="AI1197" s="476"/>
      <c r="AJ1197" s="458">
        <f t="shared" si="956"/>
        <v>0</v>
      </c>
      <c r="AK1197" s="476"/>
      <c r="AL1197" s="476"/>
      <c r="AM1197" s="499">
        <f t="shared" si="957"/>
        <v>0</v>
      </c>
      <c r="AN1197" s="470"/>
      <c r="AO1197" s="470"/>
      <c r="AP1197" s="470"/>
      <c r="AQ1197" s="72">
        <f t="shared" si="958"/>
        <v>0</v>
      </c>
    </row>
    <row r="1198" s="449" customFormat="1" ht="14" customHeight="1" spans="1:43">
      <c r="A1198" s="469"/>
      <c r="B1198" s="470"/>
      <c r="C1198" s="206" t="s">
        <v>1169</v>
      </c>
      <c r="D1198" s="474">
        <f t="shared" ref="D1198:AQ1198" si="959">SUM(D1199:D1203)</f>
        <v>0</v>
      </c>
      <c r="E1198" s="474">
        <f t="shared" si="959"/>
        <v>962.34</v>
      </c>
      <c r="F1198" s="474">
        <f t="shared" si="959"/>
        <v>10.07</v>
      </c>
      <c r="G1198" s="474">
        <f t="shared" si="959"/>
        <v>0</v>
      </c>
      <c r="H1198" s="474">
        <f t="shared" si="959"/>
        <v>0</v>
      </c>
      <c r="I1198" s="474">
        <f t="shared" si="959"/>
        <v>0</v>
      </c>
      <c r="J1198" s="474">
        <f t="shared" si="959"/>
        <v>0</v>
      </c>
      <c r="K1198" s="474">
        <f t="shared" si="959"/>
        <v>0</v>
      </c>
      <c r="L1198" s="474">
        <f t="shared" si="959"/>
        <v>0</v>
      </c>
      <c r="M1198" s="474">
        <f t="shared" si="959"/>
        <v>0</v>
      </c>
      <c r="N1198" s="474">
        <f t="shared" si="959"/>
        <v>0</v>
      </c>
      <c r="O1198" s="474">
        <f t="shared" si="959"/>
        <v>0</v>
      </c>
      <c r="P1198" s="474">
        <f t="shared" si="959"/>
        <v>0</v>
      </c>
      <c r="Q1198" s="474">
        <f t="shared" si="959"/>
        <v>0</v>
      </c>
      <c r="R1198" s="474">
        <f t="shared" si="959"/>
        <v>10.07</v>
      </c>
      <c r="S1198" s="474">
        <f t="shared" si="959"/>
        <v>7.5</v>
      </c>
      <c r="T1198" s="474">
        <f t="shared" si="959"/>
        <v>0</v>
      </c>
      <c r="U1198" s="474">
        <f t="shared" si="959"/>
        <v>7.5</v>
      </c>
      <c r="V1198" s="474">
        <f t="shared" si="959"/>
        <v>0</v>
      </c>
      <c r="W1198" s="474">
        <f t="shared" si="959"/>
        <v>834.85</v>
      </c>
      <c r="X1198" s="474">
        <f t="shared" si="959"/>
        <v>56.12</v>
      </c>
      <c r="Y1198" s="474">
        <f t="shared" si="959"/>
        <v>23.8</v>
      </c>
      <c r="Z1198" s="474">
        <f t="shared" si="959"/>
        <v>0</v>
      </c>
      <c r="AA1198" s="474">
        <f t="shared" si="959"/>
        <v>0</v>
      </c>
      <c r="AB1198" s="474">
        <f t="shared" si="959"/>
        <v>0</v>
      </c>
      <c r="AC1198" s="474">
        <f t="shared" si="959"/>
        <v>0</v>
      </c>
      <c r="AD1198" s="474">
        <f t="shared" si="959"/>
        <v>0</v>
      </c>
      <c r="AE1198" s="474">
        <f t="shared" si="959"/>
        <v>0</v>
      </c>
      <c r="AF1198" s="474">
        <f t="shared" si="959"/>
        <v>0</v>
      </c>
      <c r="AG1198" s="474">
        <f t="shared" si="959"/>
        <v>0</v>
      </c>
      <c r="AH1198" s="474">
        <f t="shared" si="959"/>
        <v>0</v>
      </c>
      <c r="AI1198" s="474">
        <f t="shared" si="959"/>
        <v>0</v>
      </c>
      <c r="AJ1198" s="474">
        <f t="shared" si="959"/>
        <v>914.77</v>
      </c>
      <c r="AK1198" s="474">
        <f t="shared" si="959"/>
        <v>0</v>
      </c>
      <c r="AL1198" s="474">
        <f t="shared" si="959"/>
        <v>30</v>
      </c>
      <c r="AM1198" s="498">
        <f t="shared" si="959"/>
        <v>962.34</v>
      </c>
      <c r="AN1198" s="474">
        <f t="shared" si="959"/>
        <v>0</v>
      </c>
      <c r="AO1198" s="474">
        <f t="shared" si="959"/>
        <v>0</v>
      </c>
      <c r="AP1198" s="474">
        <f t="shared" si="959"/>
        <v>0</v>
      </c>
      <c r="AQ1198" s="474">
        <f t="shared" si="959"/>
        <v>962.34</v>
      </c>
    </row>
    <row r="1199" s="449" customFormat="1" ht="14" customHeight="1" spans="1:43">
      <c r="A1199" s="469"/>
      <c r="B1199" s="470"/>
      <c r="C1199" s="206" t="s">
        <v>1154</v>
      </c>
      <c r="D1199" s="474"/>
      <c r="E1199" s="475">
        <f t="shared" ref="E1199:E1203" si="960">R1199+U1199+V1199+AJ1199+AL1199</f>
        <v>103.69</v>
      </c>
      <c r="F1199" s="470">
        <v>10.07</v>
      </c>
      <c r="G1199" s="470"/>
      <c r="H1199" s="470"/>
      <c r="I1199" s="470"/>
      <c r="J1199" s="470"/>
      <c r="K1199" s="470"/>
      <c r="L1199" s="470"/>
      <c r="M1199" s="470"/>
      <c r="N1199" s="470"/>
      <c r="O1199" s="470"/>
      <c r="P1199" s="470"/>
      <c r="Q1199" s="470"/>
      <c r="R1199" s="458">
        <f t="shared" ref="R1199:R1203" si="961">SUM(F1199:Q1199)</f>
        <v>10.07</v>
      </c>
      <c r="S1199" s="476">
        <v>7.5</v>
      </c>
      <c r="T1199" s="476"/>
      <c r="U1199" s="458">
        <f t="shared" ref="U1199:U1203" si="962">SUM(S1199:T1199)</f>
        <v>7.5</v>
      </c>
      <c r="V1199" s="476"/>
      <c r="W1199" s="476"/>
      <c r="X1199" s="476">
        <v>56.12</v>
      </c>
      <c r="Y1199" s="476"/>
      <c r="Z1199" s="476"/>
      <c r="AA1199" s="476"/>
      <c r="AB1199" s="476"/>
      <c r="AC1199" s="476"/>
      <c r="AD1199" s="476"/>
      <c r="AE1199" s="476"/>
      <c r="AF1199" s="476"/>
      <c r="AG1199" s="476"/>
      <c r="AH1199" s="476"/>
      <c r="AI1199" s="476"/>
      <c r="AJ1199" s="458">
        <f t="shared" ref="AJ1199:AJ1203" si="963">SUM(W1199:AI1199)</f>
        <v>56.12</v>
      </c>
      <c r="AK1199" s="476"/>
      <c r="AL1199" s="476">
        <v>30</v>
      </c>
      <c r="AM1199" s="499">
        <f t="shared" ref="AM1199:AM1203" si="964">R1199+U1199+V1199+AJ1199+AL1199</f>
        <v>103.69</v>
      </c>
      <c r="AN1199" s="470"/>
      <c r="AO1199" s="470"/>
      <c r="AP1199" s="470"/>
      <c r="AQ1199" s="72">
        <f t="shared" ref="AQ1199:AQ1203" si="965">AM1199+AN1199+AO1199+AP1199</f>
        <v>103.69</v>
      </c>
    </row>
    <row r="1200" s="449" customFormat="1" ht="14" customHeight="1" spans="1:43">
      <c r="A1200" s="469"/>
      <c r="B1200" s="470"/>
      <c r="C1200" s="206" t="s">
        <v>1155</v>
      </c>
      <c r="D1200" s="474"/>
      <c r="E1200" s="475">
        <f t="shared" si="960"/>
        <v>0</v>
      </c>
      <c r="F1200" s="470"/>
      <c r="G1200" s="470"/>
      <c r="H1200" s="470"/>
      <c r="I1200" s="470"/>
      <c r="J1200" s="470"/>
      <c r="K1200" s="470"/>
      <c r="L1200" s="470"/>
      <c r="M1200" s="470"/>
      <c r="N1200" s="470"/>
      <c r="O1200" s="470"/>
      <c r="P1200" s="470"/>
      <c r="Q1200" s="470"/>
      <c r="R1200" s="458">
        <f t="shared" si="961"/>
        <v>0</v>
      </c>
      <c r="S1200" s="476"/>
      <c r="T1200" s="476"/>
      <c r="U1200" s="458">
        <f t="shared" si="962"/>
        <v>0</v>
      </c>
      <c r="V1200" s="476"/>
      <c r="W1200" s="476"/>
      <c r="X1200" s="476"/>
      <c r="Y1200" s="476"/>
      <c r="Z1200" s="476"/>
      <c r="AA1200" s="476"/>
      <c r="AB1200" s="476"/>
      <c r="AC1200" s="476"/>
      <c r="AD1200" s="476"/>
      <c r="AE1200" s="476"/>
      <c r="AF1200" s="476"/>
      <c r="AG1200" s="476"/>
      <c r="AH1200" s="476"/>
      <c r="AI1200" s="476"/>
      <c r="AJ1200" s="458">
        <f t="shared" si="963"/>
        <v>0</v>
      </c>
      <c r="AK1200" s="476"/>
      <c r="AL1200" s="476"/>
      <c r="AM1200" s="499">
        <f t="shared" si="964"/>
        <v>0</v>
      </c>
      <c r="AN1200" s="470"/>
      <c r="AO1200" s="470"/>
      <c r="AP1200" s="470"/>
      <c r="AQ1200" s="72">
        <f t="shared" si="965"/>
        <v>0</v>
      </c>
    </row>
    <row r="1201" s="449" customFormat="1" ht="14" customHeight="1" spans="1:43">
      <c r="A1201" s="469"/>
      <c r="B1201" s="470"/>
      <c r="C1201" s="206" t="s">
        <v>1156</v>
      </c>
      <c r="D1201" s="474"/>
      <c r="E1201" s="475">
        <f t="shared" si="960"/>
        <v>0</v>
      </c>
      <c r="F1201" s="470"/>
      <c r="G1201" s="470"/>
      <c r="H1201" s="470"/>
      <c r="I1201" s="470"/>
      <c r="J1201" s="470"/>
      <c r="K1201" s="470"/>
      <c r="L1201" s="470"/>
      <c r="M1201" s="470"/>
      <c r="N1201" s="470"/>
      <c r="O1201" s="470"/>
      <c r="P1201" s="470"/>
      <c r="Q1201" s="470"/>
      <c r="R1201" s="458">
        <f t="shared" si="961"/>
        <v>0</v>
      </c>
      <c r="S1201" s="476"/>
      <c r="T1201" s="476"/>
      <c r="U1201" s="458">
        <f t="shared" si="962"/>
        <v>0</v>
      </c>
      <c r="V1201" s="476"/>
      <c r="W1201" s="476"/>
      <c r="X1201" s="476"/>
      <c r="Y1201" s="476"/>
      <c r="Z1201" s="476"/>
      <c r="AA1201" s="476"/>
      <c r="AB1201" s="476"/>
      <c r="AC1201" s="476"/>
      <c r="AD1201" s="476"/>
      <c r="AE1201" s="476"/>
      <c r="AF1201" s="476"/>
      <c r="AG1201" s="476"/>
      <c r="AH1201" s="476"/>
      <c r="AI1201" s="476"/>
      <c r="AJ1201" s="458">
        <f t="shared" si="963"/>
        <v>0</v>
      </c>
      <c r="AK1201" s="476"/>
      <c r="AL1201" s="476"/>
      <c r="AM1201" s="499">
        <f t="shared" si="964"/>
        <v>0</v>
      </c>
      <c r="AN1201" s="470"/>
      <c r="AO1201" s="470"/>
      <c r="AP1201" s="470"/>
      <c r="AQ1201" s="72">
        <f t="shared" si="965"/>
        <v>0</v>
      </c>
    </row>
    <row r="1202" s="449" customFormat="1" ht="14" customHeight="1" spans="1:43">
      <c r="A1202" s="469"/>
      <c r="B1202" s="470"/>
      <c r="C1202" s="206" t="s">
        <v>1170</v>
      </c>
      <c r="D1202" s="474"/>
      <c r="E1202" s="475">
        <f t="shared" si="960"/>
        <v>834.85</v>
      </c>
      <c r="F1202" s="470"/>
      <c r="G1202" s="470"/>
      <c r="H1202" s="470"/>
      <c r="I1202" s="470"/>
      <c r="J1202" s="470"/>
      <c r="K1202" s="470"/>
      <c r="L1202" s="470"/>
      <c r="M1202" s="470"/>
      <c r="N1202" s="470"/>
      <c r="O1202" s="470"/>
      <c r="P1202" s="470"/>
      <c r="Q1202" s="470"/>
      <c r="R1202" s="458">
        <f t="shared" si="961"/>
        <v>0</v>
      </c>
      <c r="S1202" s="476"/>
      <c r="T1202" s="476"/>
      <c r="U1202" s="458">
        <f t="shared" si="962"/>
        <v>0</v>
      </c>
      <c r="V1202" s="476"/>
      <c r="W1202" s="476">
        <v>834.85</v>
      </c>
      <c r="X1202" s="476"/>
      <c r="Y1202" s="476"/>
      <c r="Z1202" s="476"/>
      <c r="AA1202" s="476"/>
      <c r="AB1202" s="476"/>
      <c r="AC1202" s="476"/>
      <c r="AD1202" s="476"/>
      <c r="AE1202" s="476"/>
      <c r="AF1202" s="476"/>
      <c r="AG1202" s="476"/>
      <c r="AH1202" s="476"/>
      <c r="AI1202" s="476"/>
      <c r="AJ1202" s="458">
        <f t="shared" si="963"/>
        <v>834.85</v>
      </c>
      <c r="AK1202" s="476"/>
      <c r="AL1202" s="476"/>
      <c r="AM1202" s="499">
        <f t="shared" si="964"/>
        <v>834.85</v>
      </c>
      <c r="AN1202" s="470"/>
      <c r="AO1202" s="470"/>
      <c r="AP1202" s="470"/>
      <c r="AQ1202" s="72">
        <f t="shared" si="965"/>
        <v>834.85</v>
      </c>
    </row>
    <row r="1203" s="449" customFormat="1" ht="14" customHeight="1" spans="1:43">
      <c r="A1203" s="469"/>
      <c r="B1203" s="470"/>
      <c r="C1203" s="206" t="s">
        <v>1171</v>
      </c>
      <c r="D1203" s="474"/>
      <c r="E1203" s="475">
        <f t="shared" si="960"/>
        <v>23.8</v>
      </c>
      <c r="F1203" s="470"/>
      <c r="G1203" s="470"/>
      <c r="H1203" s="470"/>
      <c r="I1203" s="470"/>
      <c r="J1203" s="470"/>
      <c r="K1203" s="470"/>
      <c r="L1203" s="470"/>
      <c r="M1203" s="470"/>
      <c r="N1203" s="470"/>
      <c r="O1203" s="470"/>
      <c r="P1203" s="470"/>
      <c r="Q1203" s="470"/>
      <c r="R1203" s="458">
        <f t="shared" si="961"/>
        <v>0</v>
      </c>
      <c r="S1203" s="476"/>
      <c r="T1203" s="476"/>
      <c r="U1203" s="458">
        <f t="shared" si="962"/>
        <v>0</v>
      </c>
      <c r="V1203" s="476"/>
      <c r="W1203" s="476"/>
      <c r="X1203" s="476"/>
      <c r="Y1203" s="476">
        <v>23.8</v>
      </c>
      <c r="Z1203" s="476"/>
      <c r="AA1203" s="476"/>
      <c r="AB1203" s="476"/>
      <c r="AC1203" s="476"/>
      <c r="AD1203" s="476"/>
      <c r="AE1203" s="476"/>
      <c r="AF1203" s="476"/>
      <c r="AG1203" s="476"/>
      <c r="AH1203" s="476"/>
      <c r="AI1203" s="476"/>
      <c r="AJ1203" s="458">
        <f t="shared" si="963"/>
        <v>23.8</v>
      </c>
      <c r="AK1203" s="476"/>
      <c r="AL1203" s="476"/>
      <c r="AM1203" s="499">
        <f t="shared" si="964"/>
        <v>23.8</v>
      </c>
      <c r="AN1203" s="470"/>
      <c r="AO1203" s="470"/>
      <c r="AP1203" s="470"/>
      <c r="AQ1203" s="72">
        <f t="shared" si="965"/>
        <v>23.8</v>
      </c>
    </row>
    <row r="1204" s="449" customFormat="1" ht="14" customHeight="1" spans="1:43">
      <c r="A1204" s="469"/>
      <c r="B1204" s="470"/>
      <c r="C1204" s="206" t="s">
        <v>1172</v>
      </c>
      <c r="D1204" s="474">
        <f t="shared" ref="D1204:AQ1204" si="966">SUM(D1205:D1211)</f>
        <v>0</v>
      </c>
      <c r="E1204" s="474">
        <f t="shared" si="966"/>
        <v>0</v>
      </c>
      <c r="F1204" s="474">
        <f t="shared" si="966"/>
        <v>0</v>
      </c>
      <c r="G1204" s="474">
        <f t="shared" si="966"/>
        <v>0</v>
      </c>
      <c r="H1204" s="474">
        <f t="shared" si="966"/>
        <v>0</v>
      </c>
      <c r="I1204" s="474">
        <f t="shared" si="966"/>
        <v>0</v>
      </c>
      <c r="J1204" s="474">
        <f t="shared" si="966"/>
        <v>0</v>
      </c>
      <c r="K1204" s="474">
        <f t="shared" si="966"/>
        <v>0</v>
      </c>
      <c r="L1204" s="474">
        <f t="shared" si="966"/>
        <v>0</v>
      </c>
      <c r="M1204" s="474">
        <f t="shared" si="966"/>
        <v>0</v>
      </c>
      <c r="N1204" s="474">
        <f t="shared" si="966"/>
        <v>0</v>
      </c>
      <c r="O1204" s="474">
        <f t="shared" si="966"/>
        <v>0</v>
      </c>
      <c r="P1204" s="474">
        <f t="shared" si="966"/>
        <v>0</v>
      </c>
      <c r="Q1204" s="474">
        <f t="shared" si="966"/>
        <v>0</v>
      </c>
      <c r="R1204" s="474">
        <f t="shared" si="966"/>
        <v>0</v>
      </c>
      <c r="S1204" s="474">
        <f t="shared" si="966"/>
        <v>0</v>
      </c>
      <c r="T1204" s="474">
        <f t="shared" si="966"/>
        <v>0</v>
      </c>
      <c r="U1204" s="474">
        <f t="shared" si="966"/>
        <v>0</v>
      </c>
      <c r="V1204" s="474">
        <f t="shared" si="966"/>
        <v>0</v>
      </c>
      <c r="W1204" s="474">
        <f t="shared" si="966"/>
        <v>0</v>
      </c>
      <c r="X1204" s="474">
        <f t="shared" si="966"/>
        <v>0</v>
      </c>
      <c r="Y1204" s="474">
        <f t="shared" si="966"/>
        <v>0</v>
      </c>
      <c r="Z1204" s="474">
        <f t="shared" si="966"/>
        <v>0</v>
      </c>
      <c r="AA1204" s="474">
        <f t="shared" si="966"/>
        <v>0</v>
      </c>
      <c r="AB1204" s="474">
        <f t="shared" si="966"/>
        <v>0</v>
      </c>
      <c r="AC1204" s="474">
        <f t="shared" si="966"/>
        <v>0</v>
      </c>
      <c r="AD1204" s="474">
        <f t="shared" si="966"/>
        <v>0</v>
      </c>
      <c r="AE1204" s="474">
        <f t="shared" si="966"/>
        <v>0</v>
      </c>
      <c r="AF1204" s="474">
        <f t="shared" si="966"/>
        <v>0</v>
      </c>
      <c r="AG1204" s="474">
        <f t="shared" si="966"/>
        <v>0</v>
      </c>
      <c r="AH1204" s="474">
        <f t="shared" si="966"/>
        <v>0</v>
      </c>
      <c r="AI1204" s="474">
        <f t="shared" si="966"/>
        <v>0</v>
      </c>
      <c r="AJ1204" s="474">
        <f t="shared" si="966"/>
        <v>0</v>
      </c>
      <c r="AK1204" s="474">
        <f t="shared" si="966"/>
        <v>0</v>
      </c>
      <c r="AL1204" s="474">
        <f t="shared" si="966"/>
        <v>0</v>
      </c>
      <c r="AM1204" s="498">
        <f t="shared" si="966"/>
        <v>0</v>
      </c>
      <c r="AN1204" s="474">
        <f t="shared" si="966"/>
        <v>0</v>
      </c>
      <c r="AO1204" s="474">
        <f t="shared" si="966"/>
        <v>0</v>
      </c>
      <c r="AP1204" s="474">
        <f t="shared" si="966"/>
        <v>0</v>
      </c>
      <c r="AQ1204" s="474">
        <f t="shared" si="966"/>
        <v>0</v>
      </c>
    </row>
    <row r="1205" s="449" customFormat="1" ht="14" customHeight="1" spans="1:43">
      <c r="A1205" s="469"/>
      <c r="B1205" s="470"/>
      <c r="C1205" s="206" t="s">
        <v>1154</v>
      </c>
      <c r="D1205" s="474"/>
      <c r="E1205" s="475">
        <f t="shared" ref="E1205:E1211" si="967">R1205+U1205+V1205+AJ1205+AL1205</f>
        <v>0</v>
      </c>
      <c r="F1205" s="470"/>
      <c r="G1205" s="470"/>
      <c r="H1205" s="470"/>
      <c r="I1205" s="470"/>
      <c r="J1205" s="470"/>
      <c r="K1205" s="470"/>
      <c r="L1205" s="470"/>
      <c r="M1205" s="470"/>
      <c r="N1205" s="470"/>
      <c r="O1205" s="470"/>
      <c r="P1205" s="470"/>
      <c r="Q1205" s="470"/>
      <c r="R1205" s="458">
        <f t="shared" ref="R1205:R1211" si="968">SUM(F1205:Q1205)</f>
        <v>0</v>
      </c>
      <c r="S1205" s="476"/>
      <c r="T1205" s="476"/>
      <c r="U1205" s="458">
        <f t="shared" ref="U1205:U1211" si="969">SUM(S1205:T1205)</f>
        <v>0</v>
      </c>
      <c r="V1205" s="476"/>
      <c r="W1205" s="476"/>
      <c r="X1205" s="476"/>
      <c r="Y1205" s="476"/>
      <c r="Z1205" s="476"/>
      <c r="AA1205" s="476"/>
      <c r="AB1205" s="476"/>
      <c r="AC1205" s="476"/>
      <c r="AD1205" s="476"/>
      <c r="AE1205" s="476"/>
      <c r="AF1205" s="476"/>
      <c r="AG1205" s="476"/>
      <c r="AH1205" s="476"/>
      <c r="AI1205" s="476"/>
      <c r="AJ1205" s="458">
        <f t="shared" ref="AJ1205:AJ1211" si="970">SUM(W1205:AI1205)</f>
        <v>0</v>
      </c>
      <c r="AK1205" s="476"/>
      <c r="AL1205" s="476"/>
      <c r="AM1205" s="499">
        <f t="shared" ref="AM1205:AM1211" si="971">R1205+U1205+V1205+AJ1205+AL1205</f>
        <v>0</v>
      </c>
      <c r="AN1205" s="470"/>
      <c r="AO1205" s="470"/>
      <c r="AP1205" s="470"/>
      <c r="AQ1205" s="72">
        <f t="shared" ref="AQ1205:AQ1211" si="972">AM1205+AN1205+AO1205+AP1205</f>
        <v>0</v>
      </c>
    </row>
    <row r="1206" s="449" customFormat="1" ht="14" customHeight="1" spans="1:43">
      <c r="A1206" s="469"/>
      <c r="B1206" s="470"/>
      <c r="C1206" s="206" t="s">
        <v>1155</v>
      </c>
      <c r="D1206" s="474"/>
      <c r="E1206" s="475">
        <f t="shared" si="967"/>
        <v>0</v>
      </c>
      <c r="F1206" s="470"/>
      <c r="G1206" s="470"/>
      <c r="H1206" s="470"/>
      <c r="I1206" s="470"/>
      <c r="J1206" s="470"/>
      <c r="K1206" s="470"/>
      <c r="L1206" s="470"/>
      <c r="M1206" s="470"/>
      <c r="N1206" s="470"/>
      <c r="O1206" s="470"/>
      <c r="P1206" s="470"/>
      <c r="Q1206" s="470"/>
      <c r="R1206" s="458">
        <f t="shared" si="968"/>
        <v>0</v>
      </c>
      <c r="S1206" s="476"/>
      <c r="T1206" s="476"/>
      <c r="U1206" s="458">
        <f t="shared" si="969"/>
        <v>0</v>
      </c>
      <c r="V1206" s="476"/>
      <c r="W1206" s="476"/>
      <c r="X1206" s="476"/>
      <c r="Y1206" s="476"/>
      <c r="Z1206" s="476"/>
      <c r="AA1206" s="476"/>
      <c r="AB1206" s="476"/>
      <c r="AC1206" s="476"/>
      <c r="AD1206" s="476"/>
      <c r="AE1206" s="476"/>
      <c r="AF1206" s="476"/>
      <c r="AG1206" s="476"/>
      <c r="AH1206" s="476"/>
      <c r="AI1206" s="476"/>
      <c r="AJ1206" s="458">
        <f t="shared" si="970"/>
        <v>0</v>
      </c>
      <c r="AK1206" s="476"/>
      <c r="AL1206" s="476"/>
      <c r="AM1206" s="499">
        <f t="shared" si="971"/>
        <v>0</v>
      </c>
      <c r="AN1206" s="470"/>
      <c r="AO1206" s="470"/>
      <c r="AP1206" s="470"/>
      <c r="AQ1206" s="72">
        <f t="shared" si="972"/>
        <v>0</v>
      </c>
    </row>
    <row r="1207" s="449" customFormat="1" ht="14" customHeight="1" spans="1:43">
      <c r="A1207" s="469"/>
      <c r="B1207" s="470"/>
      <c r="C1207" s="206" t="s">
        <v>1156</v>
      </c>
      <c r="D1207" s="474"/>
      <c r="E1207" s="475">
        <f t="shared" si="967"/>
        <v>0</v>
      </c>
      <c r="F1207" s="470"/>
      <c r="G1207" s="470"/>
      <c r="H1207" s="470"/>
      <c r="I1207" s="470"/>
      <c r="J1207" s="470"/>
      <c r="K1207" s="470"/>
      <c r="L1207" s="470"/>
      <c r="M1207" s="470"/>
      <c r="N1207" s="470"/>
      <c r="O1207" s="470"/>
      <c r="P1207" s="470"/>
      <c r="Q1207" s="470"/>
      <c r="R1207" s="458">
        <f t="shared" si="968"/>
        <v>0</v>
      </c>
      <c r="S1207" s="476"/>
      <c r="T1207" s="476"/>
      <c r="U1207" s="458">
        <f t="shared" si="969"/>
        <v>0</v>
      </c>
      <c r="V1207" s="476"/>
      <c r="W1207" s="476"/>
      <c r="X1207" s="476"/>
      <c r="Y1207" s="476"/>
      <c r="Z1207" s="476"/>
      <c r="AA1207" s="476"/>
      <c r="AB1207" s="476"/>
      <c r="AC1207" s="476"/>
      <c r="AD1207" s="476"/>
      <c r="AE1207" s="476"/>
      <c r="AF1207" s="476"/>
      <c r="AG1207" s="476"/>
      <c r="AH1207" s="476"/>
      <c r="AI1207" s="476"/>
      <c r="AJ1207" s="458">
        <f t="shared" si="970"/>
        <v>0</v>
      </c>
      <c r="AK1207" s="476"/>
      <c r="AL1207" s="476"/>
      <c r="AM1207" s="499">
        <f t="shared" si="971"/>
        <v>0</v>
      </c>
      <c r="AN1207" s="470"/>
      <c r="AO1207" s="470"/>
      <c r="AP1207" s="470"/>
      <c r="AQ1207" s="72">
        <f t="shared" si="972"/>
        <v>0</v>
      </c>
    </row>
    <row r="1208" s="449" customFormat="1" ht="14" customHeight="1" spans="1:43">
      <c r="A1208" s="469"/>
      <c r="B1208" s="470"/>
      <c r="C1208" s="206" t="s">
        <v>1173</v>
      </c>
      <c r="D1208" s="474"/>
      <c r="E1208" s="475">
        <f t="shared" si="967"/>
        <v>0</v>
      </c>
      <c r="F1208" s="470"/>
      <c r="G1208" s="470"/>
      <c r="H1208" s="470"/>
      <c r="I1208" s="470"/>
      <c r="J1208" s="470"/>
      <c r="K1208" s="470"/>
      <c r="L1208" s="470"/>
      <c r="M1208" s="470"/>
      <c r="N1208" s="470"/>
      <c r="O1208" s="470"/>
      <c r="P1208" s="470"/>
      <c r="Q1208" s="470"/>
      <c r="R1208" s="458">
        <f t="shared" si="968"/>
        <v>0</v>
      </c>
      <c r="S1208" s="476"/>
      <c r="T1208" s="476"/>
      <c r="U1208" s="458">
        <f t="shared" si="969"/>
        <v>0</v>
      </c>
      <c r="V1208" s="476"/>
      <c r="W1208" s="476"/>
      <c r="X1208" s="476"/>
      <c r="Y1208" s="476"/>
      <c r="Z1208" s="476"/>
      <c r="AA1208" s="476"/>
      <c r="AB1208" s="476"/>
      <c r="AC1208" s="476"/>
      <c r="AD1208" s="476"/>
      <c r="AE1208" s="476"/>
      <c r="AF1208" s="476"/>
      <c r="AG1208" s="476"/>
      <c r="AH1208" s="476"/>
      <c r="AI1208" s="476"/>
      <c r="AJ1208" s="458">
        <f t="shared" si="970"/>
        <v>0</v>
      </c>
      <c r="AK1208" s="476"/>
      <c r="AL1208" s="476"/>
      <c r="AM1208" s="499">
        <f t="shared" si="971"/>
        <v>0</v>
      </c>
      <c r="AN1208" s="470"/>
      <c r="AO1208" s="470"/>
      <c r="AP1208" s="470"/>
      <c r="AQ1208" s="72">
        <f t="shared" si="972"/>
        <v>0</v>
      </c>
    </row>
    <row r="1209" s="449" customFormat="1" ht="14" customHeight="1" spans="1:43">
      <c r="A1209" s="469"/>
      <c r="B1209" s="470"/>
      <c r="C1209" s="206" t="s">
        <v>1174</v>
      </c>
      <c r="D1209" s="474"/>
      <c r="E1209" s="475">
        <f t="shared" si="967"/>
        <v>0</v>
      </c>
      <c r="F1209" s="470"/>
      <c r="G1209" s="470"/>
      <c r="H1209" s="470"/>
      <c r="I1209" s="470"/>
      <c r="J1209" s="470"/>
      <c r="K1209" s="470"/>
      <c r="L1209" s="470"/>
      <c r="M1209" s="470"/>
      <c r="N1209" s="470"/>
      <c r="O1209" s="470"/>
      <c r="P1209" s="470"/>
      <c r="Q1209" s="470"/>
      <c r="R1209" s="458">
        <f t="shared" si="968"/>
        <v>0</v>
      </c>
      <c r="S1209" s="476"/>
      <c r="T1209" s="476"/>
      <c r="U1209" s="458">
        <f t="shared" si="969"/>
        <v>0</v>
      </c>
      <c r="V1209" s="476"/>
      <c r="W1209" s="476"/>
      <c r="X1209" s="476"/>
      <c r="Y1209" s="476"/>
      <c r="Z1209" s="476"/>
      <c r="AA1209" s="476"/>
      <c r="AB1209" s="476"/>
      <c r="AC1209" s="476"/>
      <c r="AD1209" s="476"/>
      <c r="AE1209" s="476"/>
      <c r="AF1209" s="476"/>
      <c r="AG1209" s="476"/>
      <c r="AH1209" s="476"/>
      <c r="AI1209" s="476"/>
      <c r="AJ1209" s="458">
        <f t="shared" si="970"/>
        <v>0</v>
      </c>
      <c r="AK1209" s="476"/>
      <c r="AL1209" s="476"/>
      <c r="AM1209" s="499">
        <f t="shared" si="971"/>
        <v>0</v>
      </c>
      <c r="AN1209" s="470"/>
      <c r="AO1209" s="470"/>
      <c r="AP1209" s="470"/>
      <c r="AQ1209" s="72">
        <f t="shared" si="972"/>
        <v>0</v>
      </c>
    </row>
    <row r="1210" s="449" customFormat="1" ht="14" customHeight="1" spans="1:43">
      <c r="A1210" s="469"/>
      <c r="B1210" s="470"/>
      <c r="C1210" s="206" t="s">
        <v>1163</v>
      </c>
      <c r="D1210" s="474"/>
      <c r="E1210" s="475">
        <f t="shared" si="967"/>
        <v>0</v>
      </c>
      <c r="F1210" s="470"/>
      <c r="G1210" s="470"/>
      <c r="H1210" s="470"/>
      <c r="I1210" s="470"/>
      <c r="J1210" s="470"/>
      <c r="K1210" s="470"/>
      <c r="L1210" s="470"/>
      <c r="M1210" s="470"/>
      <c r="N1210" s="470"/>
      <c r="O1210" s="470"/>
      <c r="P1210" s="470"/>
      <c r="Q1210" s="470"/>
      <c r="R1210" s="458">
        <f t="shared" si="968"/>
        <v>0</v>
      </c>
      <c r="S1210" s="476"/>
      <c r="T1210" s="476"/>
      <c r="U1210" s="458">
        <f t="shared" si="969"/>
        <v>0</v>
      </c>
      <c r="V1210" s="476"/>
      <c r="W1210" s="476"/>
      <c r="X1210" s="476"/>
      <c r="Y1210" s="476"/>
      <c r="Z1210" s="476"/>
      <c r="AA1210" s="476"/>
      <c r="AB1210" s="476"/>
      <c r="AC1210" s="476"/>
      <c r="AD1210" s="476"/>
      <c r="AE1210" s="476"/>
      <c r="AF1210" s="476"/>
      <c r="AG1210" s="476"/>
      <c r="AH1210" s="476"/>
      <c r="AI1210" s="476"/>
      <c r="AJ1210" s="458">
        <f t="shared" si="970"/>
        <v>0</v>
      </c>
      <c r="AK1210" s="476"/>
      <c r="AL1210" s="476"/>
      <c r="AM1210" s="499">
        <f t="shared" si="971"/>
        <v>0</v>
      </c>
      <c r="AN1210" s="470"/>
      <c r="AO1210" s="470"/>
      <c r="AP1210" s="470"/>
      <c r="AQ1210" s="72">
        <f t="shared" si="972"/>
        <v>0</v>
      </c>
    </row>
    <row r="1211" s="449" customFormat="1" ht="14" customHeight="1" spans="1:43">
      <c r="A1211" s="469"/>
      <c r="B1211" s="470"/>
      <c r="C1211" s="206" t="s">
        <v>1175</v>
      </c>
      <c r="D1211" s="474"/>
      <c r="E1211" s="475">
        <f t="shared" si="967"/>
        <v>0</v>
      </c>
      <c r="F1211" s="470"/>
      <c r="G1211" s="470"/>
      <c r="H1211" s="470"/>
      <c r="I1211" s="470"/>
      <c r="J1211" s="470"/>
      <c r="K1211" s="470"/>
      <c r="L1211" s="470"/>
      <c r="M1211" s="470"/>
      <c r="N1211" s="470"/>
      <c r="O1211" s="470"/>
      <c r="P1211" s="470"/>
      <c r="Q1211" s="470"/>
      <c r="R1211" s="458">
        <f t="shared" si="968"/>
        <v>0</v>
      </c>
      <c r="S1211" s="476"/>
      <c r="T1211" s="476"/>
      <c r="U1211" s="458">
        <f t="shared" si="969"/>
        <v>0</v>
      </c>
      <c r="V1211" s="476"/>
      <c r="W1211" s="476"/>
      <c r="X1211" s="476"/>
      <c r="Y1211" s="476"/>
      <c r="Z1211" s="476"/>
      <c r="AA1211" s="476"/>
      <c r="AB1211" s="476"/>
      <c r="AC1211" s="476"/>
      <c r="AD1211" s="476"/>
      <c r="AE1211" s="476"/>
      <c r="AF1211" s="476"/>
      <c r="AG1211" s="476"/>
      <c r="AH1211" s="476"/>
      <c r="AI1211" s="476"/>
      <c r="AJ1211" s="458">
        <f t="shared" si="970"/>
        <v>0</v>
      </c>
      <c r="AK1211" s="476"/>
      <c r="AL1211" s="476"/>
      <c r="AM1211" s="499">
        <f t="shared" si="971"/>
        <v>0</v>
      </c>
      <c r="AN1211" s="470"/>
      <c r="AO1211" s="470"/>
      <c r="AP1211" s="470"/>
      <c r="AQ1211" s="72">
        <f t="shared" si="972"/>
        <v>0</v>
      </c>
    </row>
    <row r="1212" s="449" customFormat="1" ht="14" customHeight="1" spans="1:43">
      <c r="A1212" s="469"/>
      <c r="B1212" s="470"/>
      <c r="C1212" s="206" t="s">
        <v>1176</v>
      </c>
      <c r="D1212" s="474">
        <f t="shared" ref="D1212:AQ1212" si="973">SUM(D1213:D1224)</f>
        <v>0</v>
      </c>
      <c r="E1212" s="474">
        <f t="shared" si="973"/>
        <v>0</v>
      </c>
      <c r="F1212" s="474">
        <f t="shared" si="973"/>
        <v>0</v>
      </c>
      <c r="G1212" s="474">
        <f t="shared" si="973"/>
        <v>0</v>
      </c>
      <c r="H1212" s="474">
        <f t="shared" si="973"/>
        <v>0</v>
      </c>
      <c r="I1212" s="474">
        <f t="shared" si="973"/>
        <v>0</v>
      </c>
      <c r="J1212" s="474">
        <f t="shared" si="973"/>
        <v>0</v>
      </c>
      <c r="K1212" s="474">
        <f t="shared" si="973"/>
        <v>0</v>
      </c>
      <c r="L1212" s="474">
        <f t="shared" si="973"/>
        <v>0</v>
      </c>
      <c r="M1212" s="474">
        <f t="shared" si="973"/>
        <v>0</v>
      </c>
      <c r="N1212" s="474">
        <f t="shared" si="973"/>
        <v>0</v>
      </c>
      <c r="O1212" s="474">
        <f t="shared" si="973"/>
        <v>0</v>
      </c>
      <c r="P1212" s="474">
        <f t="shared" si="973"/>
        <v>0</v>
      </c>
      <c r="Q1212" s="474">
        <f t="shared" si="973"/>
        <v>0</v>
      </c>
      <c r="R1212" s="474">
        <f t="shared" si="973"/>
        <v>0</v>
      </c>
      <c r="S1212" s="474">
        <f t="shared" si="973"/>
        <v>0</v>
      </c>
      <c r="T1212" s="474">
        <f t="shared" si="973"/>
        <v>0</v>
      </c>
      <c r="U1212" s="474">
        <f t="shared" si="973"/>
        <v>0</v>
      </c>
      <c r="V1212" s="474">
        <f t="shared" si="973"/>
        <v>0</v>
      </c>
      <c r="W1212" s="474">
        <f t="shared" si="973"/>
        <v>0</v>
      </c>
      <c r="X1212" s="474">
        <f t="shared" si="973"/>
        <v>0</v>
      </c>
      <c r="Y1212" s="474">
        <f t="shared" si="973"/>
        <v>0</v>
      </c>
      <c r="Z1212" s="474">
        <f t="shared" si="973"/>
        <v>0</v>
      </c>
      <c r="AA1212" s="474">
        <f t="shared" si="973"/>
        <v>0</v>
      </c>
      <c r="AB1212" s="474">
        <f t="shared" si="973"/>
        <v>0</v>
      </c>
      <c r="AC1212" s="474">
        <f t="shared" si="973"/>
        <v>0</v>
      </c>
      <c r="AD1212" s="474">
        <f t="shared" si="973"/>
        <v>0</v>
      </c>
      <c r="AE1212" s="474">
        <f t="shared" si="973"/>
        <v>0</v>
      </c>
      <c r="AF1212" s="474">
        <f t="shared" si="973"/>
        <v>0</v>
      </c>
      <c r="AG1212" s="474">
        <f t="shared" si="973"/>
        <v>0</v>
      </c>
      <c r="AH1212" s="474">
        <f t="shared" si="973"/>
        <v>0</v>
      </c>
      <c r="AI1212" s="474">
        <f t="shared" si="973"/>
        <v>0</v>
      </c>
      <c r="AJ1212" s="474">
        <f t="shared" si="973"/>
        <v>0</v>
      </c>
      <c r="AK1212" s="474">
        <f t="shared" si="973"/>
        <v>0</v>
      </c>
      <c r="AL1212" s="474">
        <f t="shared" si="973"/>
        <v>0</v>
      </c>
      <c r="AM1212" s="498">
        <f t="shared" si="973"/>
        <v>0</v>
      </c>
      <c r="AN1212" s="474">
        <f t="shared" si="973"/>
        <v>0</v>
      </c>
      <c r="AO1212" s="474">
        <f t="shared" si="973"/>
        <v>0</v>
      </c>
      <c r="AP1212" s="474">
        <f t="shared" si="973"/>
        <v>0</v>
      </c>
      <c r="AQ1212" s="474">
        <f t="shared" si="973"/>
        <v>0</v>
      </c>
    </row>
    <row r="1213" s="449" customFormat="1" ht="14" customHeight="1" spans="1:43">
      <c r="A1213" s="469"/>
      <c r="B1213" s="470"/>
      <c r="C1213" s="206" t="s">
        <v>1154</v>
      </c>
      <c r="D1213" s="474"/>
      <c r="E1213" s="475">
        <f t="shared" ref="E1213:E1224" si="974">R1213+U1213+V1213+AJ1213+AL1213</f>
        <v>0</v>
      </c>
      <c r="F1213" s="470"/>
      <c r="G1213" s="470"/>
      <c r="H1213" s="470"/>
      <c r="I1213" s="470"/>
      <c r="J1213" s="470"/>
      <c r="K1213" s="470"/>
      <c r="L1213" s="470"/>
      <c r="M1213" s="470"/>
      <c r="N1213" s="470"/>
      <c r="O1213" s="470"/>
      <c r="P1213" s="470"/>
      <c r="Q1213" s="470"/>
      <c r="R1213" s="458">
        <f t="shared" ref="R1213:R1224" si="975">SUM(F1213:Q1213)</f>
        <v>0</v>
      </c>
      <c r="S1213" s="476"/>
      <c r="T1213" s="476"/>
      <c r="U1213" s="458">
        <f t="shared" ref="U1213:U1224" si="976">SUM(S1213:T1213)</f>
        <v>0</v>
      </c>
      <c r="V1213" s="476"/>
      <c r="W1213" s="476"/>
      <c r="X1213" s="476"/>
      <c r="Y1213" s="476"/>
      <c r="Z1213" s="476"/>
      <c r="AA1213" s="476"/>
      <c r="AB1213" s="476"/>
      <c r="AC1213" s="476"/>
      <c r="AD1213" s="476"/>
      <c r="AE1213" s="476"/>
      <c r="AF1213" s="476"/>
      <c r="AG1213" s="476"/>
      <c r="AH1213" s="476"/>
      <c r="AI1213" s="476"/>
      <c r="AJ1213" s="458">
        <f t="shared" ref="AJ1213:AJ1224" si="977">SUM(W1213:AI1213)</f>
        <v>0</v>
      </c>
      <c r="AK1213" s="476"/>
      <c r="AL1213" s="476"/>
      <c r="AM1213" s="499">
        <f t="shared" ref="AM1213:AM1224" si="978">R1213+U1213+V1213+AJ1213+AL1213</f>
        <v>0</v>
      </c>
      <c r="AN1213" s="470"/>
      <c r="AO1213" s="470"/>
      <c r="AP1213" s="470"/>
      <c r="AQ1213" s="72">
        <f t="shared" ref="AQ1213:AQ1224" si="979">AM1213+AN1213+AO1213+AP1213</f>
        <v>0</v>
      </c>
    </row>
    <row r="1214" s="449" customFormat="1" ht="14" customHeight="1" spans="1:43">
      <c r="A1214" s="469"/>
      <c r="B1214" s="470"/>
      <c r="C1214" s="206" t="s">
        <v>1155</v>
      </c>
      <c r="D1214" s="474"/>
      <c r="E1214" s="475">
        <f t="shared" si="974"/>
        <v>0</v>
      </c>
      <c r="F1214" s="470"/>
      <c r="G1214" s="470"/>
      <c r="H1214" s="470"/>
      <c r="I1214" s="470"/>
      <c r="J1214" s="470"/>
      <c r="K1214" s="470"/>
      <c r="L1214" s="470"/>
      <c r="M1214" s="470"/>
      <c r="N1214" s="470"/>
      <c r="O1214" s="470"/>
      <c r="P1214" s="470"/>
      <c r="Q1214" s="470"/>
      <c r="R1214" s="458">
        <f t="shared" si="975"/>
        <v>0</v>
      </c>
      <c r="S1214" s="476"/>
      <c r="T1214" s="476"/>
      <c r="U1214" s="458">
        <f t="shared" si="976"/>
        <v>0</v>
      </c>
      <c r="V1214" s="476"/>
      <c r="W1214" s="476"/>
      <c r="X1214" s="476"/>
      <c r="Y1214" s="476"/>
      <c r="Z1214" s="476"/>
      <c r="AA1214" s="476"/>
      <c r="AB1214" s="476"/>
      <c r="AC1214" s="476"/>
      <c r="AD1214" s="476"/>
      <c r="AE1214" s="476"/>
      <c r="AF1214" s="476"/>
      <c r="AG1214" s="476"/>
      <c r="AH1214" s="476"/>
      <c r="AI1214" s="476"/>
      <c r="AJ1214" s="458">
        <f t="shared" si="977"/>
        <v>0</v>
      </c>
      <c r="AK1214" s="476"/>
      <c r="AL1214" s="476"/>
      <c r="AM1214" s="499">
        <f t="shared" si="978"/>
        <v>0</v>
      </c>
      <c r="AN1214" s="470"/>
      <c r="AO1214" s="470"/>
      <c r="AP1214" s="470"/>
      <c r="AQ1214" s="72">
        <f t="shared" si="979"/>
        <v>0</v>
      </c>
    </row>
    <row r="1215" s="449" customFormat="1" ht="14" customHeight="1" spans="1:43">
      <c r="A1215" s="469"/>
      <c r="B1215" s="470"/>
      <c r="C1215" s="206" t="s">
        <v>1156</v>
      </c>
      <c r="D1215" s="474"/>
      <c r="E1215" s="475">
        <f t="shared" si="974"/>
        <v>0</v>
      </c>
      <c r="F1215" s="470"/>
      <c r="G1215" s="470"/>
      <c r="H1215" s="470"/>
      <c r="I1215" s="470"/>
      <c r="J1215" s="470"/>
      <c r="K1215" s="470"/>
      <c r="L1215" s="470"/>
      <c r="M1215" s="470"/>
      <c r="N1215" s="470"/>
      <c r="O1215" s="470"/>
      <c r="P1215" s="470"/>
      <c r="Q1215" s="470"/>
      <c r="R1215" s="458">
        <f t="shared" si="975"/>
        <v>0</v>
      </c>
      <c r="S1215" s="476"/>
      <c r="T1215" s="476"/>
      <c r="U1215" s="458">
        <f t="shared" si="976"/>
        <v>0</v>
      </c>
      <c r="V1215" s="476"/>
      <c r="W1215" s="476"/>
      <c r="X1215" s="476"/>
      <c r="Y1215" s="476"/>
      <c r="Z1215" s="476"/>
      <c r="AA1215" s="476"/>
      <c r="AB1215" s="476"/>
      <c r="AC1215" s="476"/>
      <c r="AD1215" s="476"/>
      <c r="AE1215" s="476"/>
      <c r="AF1215" s="476"/>
      <c r="AG1215" s="476"/>
      <c r="AH1215" s="476"/>
      <c r="AI1215" s="476"/>
      <c r="AJ1215" s="458">
        <f t="shared" si="977"/>
        <v>0</v>
      </c>
      <c r="AK1215" s="476"/>
      <c r="AL1215" s="476"/>
      <c r="AM1215" s="499">
        <f t="shared" si="978"/>
        <v>0</v>
      </c>
      <c r="AN1215" s="470"/>
      <c r="AO1215" s="470"/>
      <c r="AP1215" s="470"/>
      <c r="AQ1215" s="72">
        <f t="shared" si="979"/>
        <v>0</v>
      </c>
    </row>
    <row r="1216" s="449" customFormat="1" ht="14" customHeight="1" spans="1:43">
      <c r="A1216" s="469"/>
      <c r="B1216" s="470"/>
      <c r="C1216" s="206" t="s">
        <v>1177</v>
      </c>
      <c r="D1216" s="474"/>
      <c r="E1216" s="475">
        <f t="shared" si="974"/>
        <v>0</v>
      </c>
      <c r="F1216" s="470"/>
      <c r="G1216" s="470"/>
      <c r="H1216" s="470"/>
      <c r="I1216" s="470"/>
      <c r="J1216" s="470"/>
      <c r="K1216" s="470"/>
      <c r="L1216" s="470"/>
      <c r="M1216" s="470"/>
      <c r="N1216" s="470"/>
      <c r="O1216" s="470"/>
      <c r="P1216" s="470"/>
      <c r="Q1216" s="470"/>
      <c r="R1216" s="458">
        <f t="shared" si="975"/>
        <v>0</v>
      </c>
      <c r="S1216" s="476"/>
      <c r="T1216" s="476"/>
      <c r="U1216" s="458">
        <f t="shared" si="976"/>
        <v>0</v>
      </c>
      <c r="V1216" s="476"/>
      <c r="W1216" s="476"/>
      <c r="X1216" s="476"/>
      <c r="Y1216" s="476"/>
      <c r="Z1216" s="476"/>
      <c r="AA1216" s="476"/>
      <c r="AB1216" s="476"/>
      <c r="AC1216" s="476"/>
      <c r="AD1216" s="476"/>
      <c r="AE1216" s="476"/>
      <c r="AF1216" s="476"/>
      <c r="AG1216" s="476"/>
      <c r="AH1216" s="476"/>
      <c r="AI1216" s="476"/>
      <c r="AJ1216" s="458">
        <f t="shared" si="977"/>
        <v>0</v>
      </c>
      <c r="AK1216" s="476"/>
      <c r="AL1216" s="476"/>
      <c r="AM1216" s="499">
        <f t="shared" si="978"/>
        <v>0</v>
      </c>
      <c r="AN1216" s="470"/>
      <c r="AO1216" s="470"/>
      <c r="AP1216" s="470"/>
      <c r="AQ1216" s="72">
        <f t="shared" si="979"/>
        <v>0</v>
      </c>
    </row>
    <row r="1217" s="449" customFormat="1" ht="14" customHeight="1" spans="1:43">
      <c r="A1217" s="469"/>
      <c r="B1217" s="470"/>
      <c r="C1217" s="206" t="s">
        <v>1178</v>
      </c>
      <c r="D1217" s="474"/>
      <c r="E1217" s="475">
        <f t="shared" si="974"/>
        <v>0</v>
      </c>
      <c r="F1217" s="470"/>
      <c r="G1217" s="470"/>
      <c r="H1217" s="470"/>
      <c r="I1217" s="470"/>
      <c r="J1217" s="470"/>
      <c r="K1217" s="470"/>
      <c r="L1217" s="470"/>
      <c r="M1217" s="470"/>
      <c r="N1217" s="470"/>
      <c r="O1217" s="470"/>
      <c r="P1217" s="470"/>
      <c r="Q1217" s="470"/>
      <c r="R1217" s="458">
        <f t="shared" si="975"/>
        <v>0</v>
      </c>
      <c r="S1217" s="476"/>
      <c r="T1217" s="476"/>
      <c r="U1217" s="458">
        <f t="shared" si="976"/>
        <v>0</v>
      </c>
      <c r="V1217" s="476"/>
      <c r="W1217" s="476"/>
      <c r="X1217" s="476"/>
      <c r="Y1217" s="476"/>
      <c r="Z1217" s="476"/>
      <c r="AA1217" s="476"/>
      <c r="AB1217" s="476"/>
      <c r="AC1217" s="476"/>
      <c r="AD1217" s="476"/>
      <c r="AE1217" s="476"/>
      <c r="AF1217" s="476"/>
      <c r="AG1217" s="476"/>
      <c r="AH1217" s="476"/>
      <c r="AI1217" s="476"/>
      <c r="AJ1217" s="458">
        <f t="shared" si="977"/>
        <v>0</v>
      </c>
      <c r="AK1217" s="476"/>
      <c r="AL1217" s="476"/>
      <c r="AM1217" s="499">
        <f t="shared" si="978"/>
        <v>0</v>
      </c>
      <c r="AN1217" s="470"/>
      <c r="AO1217" s="470"/>
      <c r="AP1217" s="470"/>
      <c r="AQ1217" s="72">
        <f t="shared" si="979"/>
        <v>0</v>
      </c>
    </row>
    <row r="1218" s="449" customFormat="1" ht="14" customHeight="1" spans="1:43">
      <c r="A1218" s="469"/>
      <c r="B1218" s="470"/>
      <c r="C1218" s="206" t="s">
        <v>1179</v>
      </c>
      <c r="D1218" s="474"/>
      <c r="E1218" s="475">
        <f t="shared" si="974"/>
        <v>0</v>
      </c>
      <c r="F1218" s="470"/>
      <c r="G1218" s="470"/>
      <c r="H1218" s="470"/>
      <c r="I1218" s="470"/>
      <c r="J1218" s="470"/>
      <c r="K1218" s="470"/>
      <c r="L1218" s="470"/>
      <c r="M1218" s="470"/>
      <c r="N1218" s="470"/>
      <c r="O1218" s="470"/>
      <c r="P1218" s="470"/>
      <c r="Q1218" s="470"/>
      <c r="R1218" s="458">
        <f t="shared" si="975"/>
        <v>0</v>
      </c>
      <c r="S1218" s="476"/>
      <c r="T1218" s="476"/>
      <c r="U1218" s="458">
        <f t="shared" si="976"/>
        <v>0</v>
      </c>
      <c r="V1218" s="476"/>
      <c r="W1218" s="476"/>
      <c r="X1218" s="476"/>
      <c r="Y1218" s="476"/>
      <c r="Z1218" s="476"/>
      <c r="AA1218" s="476"/>
      <c r="AB1218" s="476"/>
      <c r="AC1218" s="476"/>
      <c r="AD1218" s="476"/>
      <c r="AE1218" s="476"/>
      <c r="AF1218" s="476"/>
      <c r="AG1218" s="476"/>
      <c r="AH1218" s="476"/>
      <c r="AI1218" s="476"/>
      <c r="AJ1218" s="458">
        <f t="shared" si="977"/>
        <v>0</v>
      </c>
      <c r="AK1218" s="476"/>
      <c r="AL1218" s="476"/>
      <c r="AM1218" s="499">
        <f t="shared" si="978"/>
        <v>0</v>
      </c>
      <c r="AN1218" s="470"/>
      <c r="AO1218" s="470"/>
      <c r="AP1218" s="470"/>
      <c r="AQ1218" s="72">
        <f t="shared" si="979"/>
        <v>0</v>
      </c>
    </row>
    <row r="1219" s="449" customFormat="1" ht="14" customHeight="1" spans="1:43">
      <c r="A1219" s="469"/>
      <c r="B1219" s="470"/>
      <c r="C1219" s="206" t="s">
        <v>1180</v>
      </c>
      <c r="D1219" s="474"/>
      <c r="E1219" s="475">
        <f t="shared" si="974"/>
        <v>0</v>
      </c>
      <c r="F1219" s="470"/>
      <c r="G1219" s="470"/>
      <c r="H1219" s="470"/>
      <c r="I1219" s="470"/>
      <c r="J1219" s="470"/>
      <c r="K1219" s="470"/>
      <c r="L1219" s="470"/>
      <c r="M1219" s="470"/>
      <c r="N1219" s="470"/>
      <c r="O1219" s="470"/>
      <c r="P1219" s="470"/>
      <c r="Q1219" s="470"/>
      <c r="R1219" s="458">
        <f t="shared" si="975"/>
        <v>0</v>
      </c>
      <c r="S1219" s="476"/>
      <c r="T1219" s="476"/>
      <c r="U1219" s="458">
        <f t="shared" si="976"/>
        <v>0</v>
      </c>
      <c r="V1219" s="476"/>
      <c r="W1219" s="476"/>
      <c r="X1219" s="476"/>
      <c r="Y1219" s="476"/>
      <c r="Z1219" s="476"/>
      <c r="AA1219" s="476"/>
      <c r="AB1219" s="476"/>
      <c r="AC1219" s="476"/>
      <c r="AD1219" s="476"/>
      <c r="AE1219" s="476"/>
      <c r="AF1219" s="476"/>
      <c r="AG1219" s="476"/>
      <c r="AH1219" s="476"/>
      <c r="AI1219" s="476"/>
      <c r="AJ1219" s="458">
        <f t="shared" si="977"/>
        <v>0</v>
      </c>
      <c r="AK1219" s="476"/>
      <c r="AL1219" s="476"/>
      <c r="AM1219" s="499">
        <f t="shared" si="978"/>
        <v>0</v>
      </c>
      <c r="AN1219" s="470"/>
      <c r="AO1219" s="470"/>
      <c r="AP1219" s="470"/>
      <c r="AQ1219" s="72">
        <f t="shared" si="979"/>
        <v>0</v>
      </c>
    </row>
    <row r="1220" s="449" customFormat="1" ht="14" customHeight="1" spans="1:43">
      <c r="A1220" s="469"/>
      <c r="B1220" s="470"/>
      <c r="C1220" s="206" t="s">
        <v>1181</v>
      </c>
      <c r="D1220" s="474"/>
      <c r="E1220" s="475">
        <f t="shared" si="974"/>
        <v>0</v>
      </c>
      <c r="F1220" s="470"/>
      <c r="G1220" s="470"/>
      <c r="H1220" s="470"/>
      <c r="I1220" s="470"/>
      <c r="J1220" s="470"/>
      <c r="K1220" s="470"/>
      <c r="L1220" s="470"/>
      <c r="M1220" s="470"/>
      <c r="N1220" s="470"/>
      <c r="O1220" s="470"/>
      <c r="P1220" s="470"/>
      <c r="Q1220" s="470"/>
      <c r="R1220" s="458">
        <f t="shared" si="975"/>
        <v>0</v>
      </c>
      <c r="S1220" s="476"/>
      <c r="T1220" s="476"/>
      <c r="U1220" s="458">
        <f t="shared" si="976"/>
        <v>0</v>
      </c>
      <c r="V1220" s="476"/>
      <c r="W1220" s="476"/>
      <c r="X1220" s="476"/>
      <c r="Y1220" s="476"/>
      <c r="Z1220" s="476"/>
      <c r="AA1220" s="476"/>
      <c r="AB1220" s="476"/>
      <c r="AC1220" s="476"/>
      <c r="AD1220" s="476"/>
      <c r="AE1220" s="476"/>
      <c r="AF1220" s="476"/>
      <c r="AG1220" s="476"/>
      <c r="AH1220" s="476"/>
      <c r="AI1220" s="476"/>
      <c r="AJ1220" s="458">
        <f t="shared" si="977"/>
        <v>0</v>
      </c>
      <c r="AK1220" s="476"/>
      <c r="AL1220" s="476"/>
      <c r="AM1220" s="499">
        <f t="shared" si="978"/>
        <v>0</v>
      </c>
      <c r="AN1220" s="470"/>
      <c r="AO1220" s="470"/>
      <c r="AP1220" s="470"/>
      <c r="AQ1220" s="72">
        <f t="shared" si="979"/>
        <v>0</v>
      </c>
    </row>
    <row r="1221" s="449" customFormat="1" ht="14" customHeight="1" spans="1:43">
      <c r="A1221" s="469"/>
      <c r="B1221" s="470"/>
      <c r="C1221" s="206" t="s">
        <v>1182</v>
      </c>
      <c r="D1221" s="474"/>
      <c r="E1221" s="475">
        <f t="shared" si="974"/>
        <v>0</v>
      </c>
      <c r="F1221" s="470"/>
      <c r="G1221" s="470"/>
      <c r="H1221" s="470"/>
      <c r="I1221" s="470"/>
      <c r="J1221" s="470"/>
      <c r="K1221" s="470"/>
      <c r="L1221" s="470"/>
      <c r="M1221" s="470"/>
      <c r="N1221" s="470"/>
      <c r="O1221" s="470"/>
      <c r="P1221" s="470"/>
      <c r="Q1221" s="470"/>
      <c r="R1221" s="458">
        <f t="shared" si="975"/>
        <v>0</v>
      </c>
      <c r="S1221" s="476"/>
      <c r="T1221" s="476"/>
      <c r="U1221" s="458">
        <f t="shared" si="976"/>
        <v>0</v>
      </c>
      <c r="V1221" s="476"/>
      <c r="W1221" s="476"/>
      <c r="X1221" s="476"/>
      <c r="Y1221" s="476"/>
      <c r="Z1221" s="476"/>
      <c r="AA1221" s="476"/>
      <c r="AB1221" s="476"/>
      <c r="AC1221" s="476"/>
      <c r="AD1221" s="476"/>
      <c r="AE1221" s="476"/>
      <c r="AF1221" s="476"/>
      <c r="AG1221" s="476"/>
      <c r="AH1221" s="476"/>
      <c r="AI1221" s="476"/>
      <c r="AJ1221" s="458">
        <f t="shared" si="977"/>
        <v>0</v>
      </c>
      <c r="AK1221" s="476"/>
      <c r="AL1221" s="476"/>
      <c r="AM1221" s="499">
        <f t="shared" si="978"/>
        <v>0</v>
      </c>
      <c r="AN1221" s="470"/>
      <c r="AO1221" s="470"/>
      <c r="AP1221" s="470"/>
      <c r="AQ1221" s="72">
        <f t="shared" si="979"/>
        <v>0</v>
      </c>
    </row>
    <row r="1222" s="449" customFormat="1" ht="14" customHeight="1" spans="1:43">
      <c r="A1222" s="469"/>
      <c r="B1222" s="470"/>
      <c r="C1222" s="206" t="s">
        <v>1183</v>
      </c>
      <c r="D1222" s="474"/>
      <c r="E1222" s="475">
        <f t="shared" si="974"/>
        <v>0</v>
      </c>
      <c r="F1222" s="470"/>
      <c r="G1222" s="470"/>
      <c r="H1222" s="470"/>
      <c r="I1222" s="470"/>
      <c r="J1222" s="470"/>
      <c r="K1222" s="470"/>
      <c r="L1222" s="470"/>
      <c r="M1222" s="470"/>
      <c r="N1222" s="470"/>
      <c r="O1222" s="470"/>
      <c r="P1222" s="470"/>
      <c r="Q1222" s="470"/>
      <c r="R1222" s="458">
        <f t="shared" si="975"/>
        <v>0</v>
      </c>
      <c r="S1222" s="476"/>
      <c r="T1222" s="476"/>
      <c r="U1222" s="458">
        <f t="shared" si="976"/>
        <v>0</v>
      </c>
      <c r="V1222" s="476"/>
      <c r="W1222" s="476"/>
      <c r="X1222" s="476"/>
      <c r="Y1222" s="476"/>
      <c r="Z1222" s="476"/>
      <c r="AA1222" s="476"/>
      <c r="AB1222" s="476"/>
      <c r="AC1222" s="476"/>
      <c r="AD1222" s="476"/>
      <c r="AE1222" s="476"/>
      <c r="AF1222" s="476"/>
      <c r="AG1222" s="476"/>
      <c r="AH1222" s="476"/>
      <c r="AI1222" s="476"/>
      <c r="AJ1222" s="458">
        <f t="shared" si="977"/>
        <v>0</v>
      </c>
      <c r="AK1222" s="476"/>
      <c r="AL1222" s="476"/>
      <c r="AM1222" s="499">
        <f t="shared" si="978"/>
        <v>0</v>
      </c>
      <c r="AN1222" s="470"/>
      <c r="AO1222" s="470"/>
      <c r="AP1222" s="470"/>
      <c r="AQ1222" s="72">
        <f t="shared" si="979"/>
        <v>0</v>
      </c>
    </row>
    <row r="1223" s="449" customFormat="1" ht="14" customHeight="1" spans="1:43">
      <c r="A1223" s="469"/>
      <c r="B1223" s="470"/>
      <c r="C1223" s="206" t="s">
        <v>1184</v>
      </c>
      <c r="D1223" s="474"/>
      <c r="E1223" s="475">
        <f t="shared" si="974"/>
        <v>0</v>
      </c>
      <c r="F1223" s="470"/>
      <c r="G1223" s="470"/>
      <c r="H1223" s="470"/>
      <c r="I1223" s="470"/>
      <c r="J1223" s="470"/>
      <c r="K1223" s="470"/>
      <c r="L1223" s="470"/>
      <c r="M1223" s="470"/>
      <c r="N1223" s="470"/>
      <c r="O1223" s="470"/>
      <c r="P1223" s="470"/>
      <c r="Q1223" s="470"/>
      <c r="R1223" s="458">
        <f t="shared" si="975"/>
        <v>0</v>
      </c>
      <c r="S1223" s="476"/>
      <c r="T1223" s="476"/>
      <c r="U1223" s="458">
        <f t="shared" si="976"/>
        <v>0</v>
      </c>
      <c r="V1223" s="476"/>
      <c r="W1223" s="476"/>
      <c r="X1223" s="476"/>
      <c r="Y1223" s="476"/>
      <c r="Z1223" s="476"/>
      <c r="AA1223" s="476"/>
      <c r="AB1223" s="476"/>
      <c r="AC1223" s="476"/>
      <c r="AD1223" s="476"/>
      <c r="AE1223" s="476"/>
      <c r="AF1223" s="476"/>
      <c r="AG1223" s="476"/>
      <c r="AH1223" s="476"/>
      <c r="AI1223" s="476"/>
      <c r="AJ1223" s="458">
        <f t="shared" si="977"/>
        <v>0</v>
      </c>
      <c r="AK1223" s="476"/>
      <c r="AL1223" s="476"/>
      <c r="AM1223" s="499">
        <f t="shared" si="978"/>
        <v>0</v>
      </c>
      <c r="AN1223" s="470"/>
      <c r="AO1223" s="470"/>
      <c r="AP1223" s="470"/>
      <c r="AQ1223" s="72">
        <f t="shared" si="979"/>
        <v>0</v>
      </c>
    </row>
    <row r="1224" s="449" customFormat="1" ht="14" customHeight="1" spans="1:43">
      <c r="A1224" s="469"/>
      <c r="B1224" s="470"/>
      <c r="C1224" s="206" t="s">
        <v>1185</v>
      </c>
      <c r="D1224" s="474"/>
      <c r="E1224" s="475">
        <f t="shared" si="974"/>
        <v>0</v>
      </c>
      <c r="F1224" s="470"/>
      <c r="G1224" s="470"/>
      <c r="H1224" s="470"/>
      <c r="I1224" s="470"/>
      <c r="J1224" s="470"/>
      <c r="K1224" s="470"/>
      <c r="L1224" s="470"/>
      <c r="M1224" s="470"/>
      <c r="N1224" s="470"/>
      <c r="O1224" s="470"/>
      <c r="P1224" s="470"/>
      <c r="Q1224" s="470"/>
      <c r="R1224" s="458">
        <f t="shared" si="975"/>
        <v>0</v>
      </c>
      <c r="S1224" s="476"/>
      <c r="T1224" s="476"/>
      <c r="U1224" s="458">
        <f t="shared" si="976"/>
        <v>0</v>
      </c>
      <c r="V1224" s="476"/>
      <c r="W1224" s="476"/>
      <c r="X1224" s="476"/>
      <c r="Y1224" s="476"/>
      <c r="Z1224" s="476"/>
      <c r="AA1224" s="476"/>
      <c r="AB1224" s="476"/>
      <c r="AC1224" s="476"/>
      <c r="AD1224" s="476"/>
      <c r="AE1224" s="476"/>
      <c r="AF1224" s="476"/>
      <c r="AG1224" s="476"/>
      <c r="AH1224" s="476"/>
      <c r="AI1224" s="476"/>
      <c r="AJ1224" s="458">
        <f t="shared" si="977"/>
        <v>0</v>
      </c>
      <c r="AK1224" s="476"/>
      <c r="AL1224" s="476"/>
      <c r="AM1224" s="499">
        <f t="shared" si="978"/>
        <v>0</v>
      </c>
      <c r="AN1224" s="470"/>
      <c r="AO1224" s="470"/>
      <c r="AP1224" s="470"/>
      <c r="AQ1224" s="72">
        <f t="shared" si="979"/>
        <v>0</v>
      </c>
    </row>
    <row r="1225" s="449" customFormat="1" ht="14" customHeight="1" spans="1:43">
      <c r="A1225" s="469"/>
      <c r="B1225" s="470"/>
      <c r="C1225" s="206" t="s">
        <v>1186</v>
      </c>
      <c r="D1225" s="474">
        <f t="shared" ref="D1225:AQ1225" si="980">SUM(D1226:D1228)</f>
        <v>0</v>
      </c>
      <c r="E1225" s="474">
        <f t="shared" si="980"/>
        <v>2000</v>
      </c>
      <c r="F1225" s="474">
        <f t="shared" si="980"/>
        <v>0</v>
      </c>
      <c r="G1225" s="474">
        <f t="shared" si="980"/>
        <v>0</v>
      </c>
      <c r="H1225" s="474">
        <f t="shared" si="980"/>
        <v>0</v>
      </c>
      <c r="I1225" s="474">
        <f t="shared" si="980"/>
        <v>0</v>
      </c>
      <c r="J1225" s="474">
        <f t="shared" si="980"/>
        <v>0</v>
      </c>
      <c r="K1225" s="474">
        <f t="shared" si="980"/>
        <v>0</v>
      </c>
      <c r="L1225" s="474">
        <f t="shared" si="980"/>
        <v>0</v>
      </c>
      <c r="M1225" s="474">
        <f t="shared" si="980"/>
        <v>0</v>
      </c>
      <c r="N1225" s="474">
        <f t="shared" si="980"/>
        <v>0</v>
      </c>
      <c r="O1225" s="474">
        <f t="shared" si="980"/>
        <v>0</v>
      </c>
      <c r="P1225" s="474">
        <f t="shared" si="980"/>
        <v>0</v>
      </c>
      <c r="Q1225" s="474">
        <f t="shared" si="980"/>
        <v>0</v>
      </c>
      <c r="R1225" s="474">
        <f t="shared" si="980"/>
        <v>0</v>
      </c>
      <c r="S1225" s="474">
        <f t="shared" si="980"/>
        <v>0</v>
      </c>
      <c r="T1225" s="474">
        <f t="shared" si="980"/>
        <v>0</v>
      </c>
      <c r="U1225" s="474">
        <f t="shared" si="980"/>
        <v>0</v>
      </c>
      <c r="V1225" s="474">
        <f t="shared" si="980"/>
        <v>0</v>
      </c>
      <c r="W1225" s="474">
        <f t="shared" si="980"/>
        <v>0</v>
      </c>
      <c r="X1225" s="474">
        <f t="shared" si="980"/>
        <v>0</v>
      </c>
      <c r="Y1225" s="474">
        <f t="shared" si="980"/>
        <v>0</v>
      </c>
      <c r="Z1225" s="474">
        <f t="shared" si="980"/>
        <v>0</v>
      </c>
      <c r="AA1225" s="474">
        <f t="shared" si="980"/>
        <v>0</v>
      </c>
      <c r="AB1225" s="474">
        <f t="shared" si="980"/>
        <v>0</v>
      </c>
      <c r="AC1225" s="474">
        <f t="shared" si="980"/>
        <v>0</v>
      </c>
      <c r="AD1225" s="474">
        <f t="shared" si="980"/>
        <v>0</v>
      </c>
      <c r="AE1225" s="474">
        <f t="shared" si="980"/>
        <v>0</v>
      </c>
      <c r="AF1225" s="474">
        <f t="shared" si="980"/>
        <v>2000</v>
      </c>
      <c r="AG1225" s="474">
        <f t="shared" si="980"/>
        <v>0</v>
      </c>
      <c r="AH1225" s="474">
        <f t="shared" si="980"/>
        <v>0</v>
      </c>
      <c r="AI1225" s="474">
        <f t="shared" si="980"/>
        <v>0</v>
      </c>
      <c r="AJ1225" s="474">
        <f t="shared" si="980"/>
        <v>2000</v>
      </c>
      <c r="AK1225" s="474">
        <f t="shared" si="980"/>
        <v>0</v>
      </c>
      <c r="AL1225" s="474">
        <f t="shared" si="980"/>
        <v>0</v>
      </c>
      <c r="AM1225" s="498">
        <f t="shared" si="980"/>
        <v>2000</v>
      </c>
      <c r="AN1225" s="474">
        <f t="shared" si="980"/>
        <v>50</v>
      </c>
      <c r="AO1225" s="474">
        <f t="shared" si="980"/>
        <v>0</v>
      </c>
      <c r="AP1225" s="474">
        <f t="shared" si="980"/>
        <v>0</v>
      </c>
      <c r="AQ1225" s="474">
        <f t="shared" si="980"/>
        <v>2050</v>
      </c>
    </row>
    <row r="1226" s="449" customFormat="1" ht="14" customHeight="1" spans="1:43">
      <c r="A1226" s="469"/>
      <c r="B1226" s="470"/>
      <c r="C1226" s="206" t="s">
        <v>1187</v>
      </c>
      <c r="D1226" s="474"/>
      <c r="E1226" s="475">
        <f t="shared" ref="E1226:E1228" si="981">R1226+U1226+V1226+AJ1226+AL1226</f>
        <v>2000</v>
      </c>
      <c r="F1226" s="470"/>
      <c r="G1226" s="470"/>
      <c r="H1226" s="470"/>
      <c r="I1226" s="470"/>
      <c r="J1226" s="470"/>
      <c r="K1226" s="470"/>
      <c r="L1226" s="470"/>
      <c r="M1226" s="470"/>
      <c r="N1226" s="470"/>
      <c r="O1226" s="470"/>
      <c r="P1226" s="470"/>
      <c r="Q1226" s="470"/>
      <c r="R1226" s="458">
        <f t="shared" ref="R1226:R1228" si="982">SUM(F1226:Q1226)</f>
        <v>0</v>
      </c>
      <c r="S1226" s="476"/>
      <c r="T1226" s="476"/>
      <c r="U1226" s="458">
        <f t="shared" ref="U1226:U1228" si="983">SUM(S1226:T1226)</f>
        <v>0</v>
      </c>
      <c r="V1226" s="476"/>
      <c r="W1226" s="476"/>
      <c r="X1226" s="476"/>
      <c r="Y1226" s="476"/>
      <c r="Z1226" s="476"/>
      <c r="AA1226" s="476"/>
      <c r="AB1226" s="476"/>
      <c r="AC1226" s="476"/>
      <c r="AD1226" s="476"/>
      <c r="AE1226" s="476"/>
      <c r="AF1226" s="476">
        <v>2000</v>
      </c>
      <c r="AG1226" s="476"/>
      <c r="AH1226" s="476"/>
      <c r="AI1226" s="476"/>
      <c r="AJ1226" s="458">
        <f t="shared" ref="AJ1226:AJ1228" si="984">SUM(W1226:AI1226)</f>
        <v>2000</v>
      </c>
      <c r="AK1226" s="476"/>
      <c r="AL1226" s="476"/>
      <c r="AM1226" s="499">
        <f t="shared" ref="AM1226:AM1228" si="985">R1226+U1226+V1226+AJ1226+AL1226</f>
        <v>2000</v>
      </c>
      <c r="AN1226" s="470"/>
      <c r="AO1226" s="470"/>
      <c r="AP1226" s="470"/>
      <c r="AQ1226" s="72">
        <f t="shared" ref="AQ1226:AQ1228" si="986">AM1226+AN1226+AO1226+AP1226</f>
        <v>2000</v>
      </c>
    </row>
    <row r="1227" s="449" customFormat="1" ht="14" customHeight="1" spans="1:43">
      <c r="A1227" s="469"/>
      <c r="B1227" s="470"/>
      <c r="C1227" s="206" t="s">
        <v>1188</v>
      </c>
      <c r="D1227" s="474"/>
      <c r="E1227" s="475">
        <f t="shared" si="981"/>
        <v>0</v>
      </c>
      <c r="F1227" s="470"/>
      <c r="G1227" s="470"/>
      <c r="H1227" s="470"/>
      <c r="I1227" s="470"/>
      <c r="J1227" s="470"/>
      <c r="K1227" s="470"/>
      <c r="L1227" s="470"/>
      <c r="M1227" s="470"/>
      <c r="N1227" s="470"/>
      <c r="O1227" s="470"/>
      <c r="P1227" s="470"/>
      <c r="Q1227" s="470"/>
      <c r="R1227" s="458">
        <f t="shared" si="982"/>
        <v>0</v>
      </c>
      <c r="S1227" s="476"/>
      <c r="T1227" s="476"/>
      <c r="U1227" s="458">
        <f t="shared" si="983"/>
        <v>0</v>
      </c>
      <c r="V1227" s="476"/>
      <c r="W1227" s="476"/>
      <c r="X1227" s="476"/>
      <c r="Y1227" s="476"/>
      <c r="Z1227" s="476"/>
      <c r="AA1227" s="476"/>
      <c r="AB1227" s="476"/>
      <c r="AC1227" s="476"/>
      <c r="AD1227" s="476"/>
      <c r="AE1227" s="476"/>
      <c r="AF1227" s="476"/>
      <c r="AG1227" s="476"/>
      <c r="AH1227" s="476"/>
      <c r="AI1227" s="476"/>
      <c r="AJ1227" s="458">
        <f t="shared" si="984"/>
        <v>0</v>
      </c>
      <c r="AK1227" s="476"/>
      <c r="AL1227" s="476"/>
      <c r="AM1227" s="499">
        <f t="shared" si="985"/>
        <v>0</v>
      </c>
      <c r="AN1227" s="470"/>
      <c r="AO1227" s="470"/>
      <c r="AP1227" s="470"/>
      <c r="AQ1227" s="72">
        <f t="shared" si="986"/>
        <v>0</v>
      </c>
    </row>
    <row r="1228" s="449" customFormat="1" ht="14" customHeight="1" spans="1:43">
      <c r="A1228" s="469"/>
      <c r="B1228" s="470"/>
      <c r="C1228" s="206" t="s">
        <v>1189</v>
      </c>
      <c r="D1228" s="474"/>
      <c r="E1228" s="475">
        <f t="shared" si="981"/>
        <v>0</v>
      </c>
      <c r="F1228" s="470"/>
      <c r="G1228" s="470"/>
      <c r="H1228" s="470"/>
      <c r="I1228" s="470"/>
      <c r="J1228" s="470"/>
      <c r="K1228" s="470"/>
      <c r="L1228" s="470"/>
      <c r="M1228" s="470"/>
      <c r="N1228" s="470"/>
      <c r="O1228" s="470"/>
      <c r="P1228" s="470"/>
      <c r="Q1228" s="470"/>
      <c r="R1228" s="458">
        <f t="shared" si="982"/>
        <v>0</v>
      </c>
      <c r="S1228" s="476"/>
      <c r="T1228" s="476"/>
      <c r="U1228" s="458">
        <f t="shared" si="983"/>
        <v>0</v>
      </c>
      <c r="V1228" s="476"/>
      <c r="W1228" s="476"/>
      <c r="X1228" s="476"/>
      <c r="Y1228" s="476"/>
      <c r="Z1228" s="476"/>
      <c r="AA1228" s="476"/>
      <c r="AB1228" s="476"/>
      <c r="AC1228" s="476"/>
      <c r="AD1228" s="476"/>
      <c r="AE1228" s="476"/>
      <c r="AF1228" s="476"/>
      <c r="AG1228" s="476"/>
      <c r="AH1228" s="476"/>
      <c r="AI1228" s="476"/>
      <c r="AJ1228" s="458">
        <f t="shared" si="984"/>
        <v>0</v>
      </c>
      <c r="AK1228" s="476"/>
      <c r="AL1228" s="476"/>
      <c r="AM1228" s="499">
        <f t="shared" si="985"/>
        <v>0</v>
      </c>
      <c r="AN1228" s="470">
        <v>50</v>
      </c>
      <c r="AO1228" s="470"/>
      <c r="AP1228" s="470"/>
      <c r="AQ1228" s="72">
        <f t="shared" si="986"/>
        <v>50</v>
      </c>
    </row>
    <row r="1229" s="449" customFormat="1" ht="14" customHeight="1" spans="1:43">
      <c r="A1229" s="469"/>
      <c r="B1229" s="470"/>
      <c r="C1229" s="206" t="s">
        <v>1190</v>
      </c>
      <c r="D1229" s="474">
        <f t="shared" ref="D1229:AQ1229" si="987">SUM(D1230:D1234)</f>
        <v>0</v>
      </c>
      <c r="E1229" s="474">
        <f t="shared" si="987"/>
        <v>64.99</v>
      </c>
      <c r="F1229" s="474">
        <f t="shared" si="987"/>
        <v>0</v>
      </c>
      <c r="G1229" s="474">
        <f t="shared" si="987"/>
        <v>0</v>
      </c>
      <c r="H1229" s="474">
        <f t="shared" si="987"/>
        <v>0</v>
      </c>
      <c r="I1229" s="474">
        <f t="shared" si="987"/>
        <v>0</v>
      </c>
      <c r="J1229" s="474">
        <f t="shared" si="987"/>
        <v>0</v>
      </c>
      <c r="K1229" s="474">
        <f t="shared" si="987"/>
        <v>0</v>
      </c>
      <c r="L1229" s="474">
        <f t="shared" si="987"/>
        <v>0</v>
      </c>
      <c r="M1229" s="474">
        <f t="shared" si="987"/>
        <v>0</v>
      </c>
      <c r="N1229" s="474">
        <f t="shared" si="987"/>
        <v>0</v>
      </c>
      <c r="O1229" s="474">
        <f t="shared" si="987"/>
        <v>0</v>
      </c>
      <c r="P1229" s="474">
        <f t="shared" si="987"/>
        <v>0</v>
      </c>
      <c r="Q1229" s="474">
        <f t="shared" si="987"/>
        <v>0</v>
      </c>
      <c r="R1229" s="474">
        <f t="shared" si="987"/>
        <v>0</v>
      </c>
      <c r="S1229" s="474">
        <f t="shared" si="987"/>
        <v>0</v>
      </c>
      <c r="T1229" s="474">
        <f t="shared" si="987"/>
        <v>0</v>
      </c>
      <c r="U1229" s="474">
        <f t="shared" si="987"/>
        <v>0</v>
      </c>
      <c r="V1229" s="474">
        <f t="shared" si="987"/>
        <v>0</v>
      </c>
      <c r="W1229" s="474">
        <f t="shared" si="987"/>
        <v>0</v>
      </c>
      <c r="X1229" s="474">
        <f t="shared" si="987"/>
        <v>0</v>
      </c>
      <c r="Y1229" s="474">
        <f t="shared" si="987"/>
        <v>0</v>
      </c>
      <c r="Z1229" s="474">
        <f t="shared" si="987"/>
        <v>50</v>
      </c>
      <c r="AA1229" s="474">
        <f t="shared" si="987"/>
        <v>0</v>
      </c>
      <c r="AB1229" s="474">
        <f t="shared" si="987"/>
        <v>0</v>
      </c>
      <c r="AC1229" s="474">
        <f t="shared" si="987"/>
        <v>0</v>
      </c>
      <c r="AD1229" s="474">
        <f t="shared" si="987"/>
        <v>0</v>
      </c>
      <c r="AE1229" s="474">
        <f t="shared" si="987"/>
        <v>0</v>
      </c>
      <c r="AF1229" s="474">
        <f t="shared" si="987"/>
        <v>14.99</v>
      </c>
      <c r="AG1229" s="474">
        <f t="shared" si="987"/>
        <v>0</v>
      </c>
      <c r="AH1229" s="474">
        <f t="shared" si="987"/>
        <v>0</v>
      </c>
      <c r="AI1229" s="474">
        <f t="shared" si="987"/>
        <v>0</v>
      </c>
      <c r="AJ1229" s="474">
        <f t="shared" si="987"/>
        <v>64.99</v>
      </c>
      <c r="AK1229" s="474">
        <f t="shared" si="987"/>
        <v>0</v>
      </c>
      <c r="AL1229" s="474">
        <f t="shared" si="987"/>
        <v>0</v>
      </c>
      <c r="AM1229" s="498">
        <f t="shared" si="987"/>
        <v>64.99</v>
      </c>
      <c r="AN1229" s="474">
        <f t="shared" si="987"/>
        <v>0</v>
      </c>
      <c r="AO1229" s="474">
        <f t="shared" si="987"/>
        <v>4</v>
      </c>
      <c r="AP1229" s="474">
        <f t="shared" si="987"/>
        <v>0</v>
      </c>
      <c r="AQ1229" s="474">
        <f t="shared" si="987"/>
        <v>68.99</v>
      </c>
    </row>
    <row r="1230" s="449" customFormat="1" ht="14" customHeight="1" spans="1:43">
      <c r="A1230" s="469"/>
      <c r="B1230" s="470"/>
      <c r="C1230" s="206" t="s">
        <v>1191</v>
      </c>
      <c r="D1230" s="474"/>
      <c r="E1230" s="475">
        <f t="shared" ref="E1230:E1236" si="988">R1230+U1230+V1230+AJ1230+AL1230</f>
        <v>0</v>
      </c>
      <c r="F1230" s="470"/>
      <c r="G1230" s="470"/>
      <c r="H1230" s="470"/>
      <c r="I1230" s="470"/>
      <c r="J1230" s="470"/>
      <c r="K1230" s="470"/>
      <c r="L1230" s="470"/>
      <c r="M1230" s="470"/>
      <c r="N1230" s="470"/>
      <c r="O1230" s="470"/>
      <c r="P1230" s="470"/>
      <c r="Q1230" s="470"/>
      <c r="R1230" s="458">
        <f t="shared" ref="R1230:R1236" si="989">SUM(F1230:Q1230)</f>
        <v>0</v>
      </c>
      <c r="S1230" s="476"/>
      <c r="T1230" s="476"/>
      <c r="U1230" s="458">
        <f t="shared" ref="U1230:U1236" si="990">SUM(S1230:T1230)</f>
        <v>0</v>
      </c>
      <c r="V1230" s="476"/>
      <c r="W1230" s="476"/>
      <c r="X1230" s="476"/>
      <c r="Y1230" s="476"/>
      <c r="Z1230" s="476"/>
      <c r="AA1230" s="476"/>
      <c r="AB1230" s="476"/>
      <c r="AC1230" s="476"/>
      <c r="AD1230" s="476"/>
      <c r="AE1230" s="476"/>
      <c r="AF1230" s="476"/>
      <c r="AG1230" s="476"/>
      <c r="AH1230" s="476"/>
      <c r="AI1230" s="476"/>
      <c r="AJ1230" s="458">
        <f t="shared" ref="AJ1230:AJ1236" si="991">SUM(W1230:AI1230)</f>
        <v>0</v>
      </c>
      <c r="AK1230" s="476"/>
      <c r="AL1230" s="476"/>
      <c r="AM1230" s="499">
        <f t="shared" ref="AM1230:AM1236" si="992">R1230+U1230+V1230+AJ1230+AL1230</f>
        <v>0</v>
      </c>
      <c r="AN1230" s="470"/>
      <c r="AO1230" s="470"/>
      <c r="AP1230" s="470"/>
      <c r="AQ1230" s="72">
        <f t="shared" ref="AQ1230:AQ1236" si="993">AM1230+AN1230+AO1230+AP1230</f>
        <v>0</v>
      </c>
    </row>
    <row r="1231" s="449" customFormat="1" ht="14" customHeight="1" spans="1:43">
      <c r="A1231" s="469"/>
      <c r="B1231" s="470"/>
      <c r="C1231" s="206" t="s">
        <v>1192</v>
      </c>
      <c r="D1231" s="474"/>
      <c r="E1231" s="475">
        <f t="shared" si="988"/>
        <v>0</v>
      </c>
      <c r="F1231" s="470"/>
      <c r="G1231" s="470"/>
      <c r="H1231" s="470"/>
      <c r="I1231" s="470"/>
      <c r="J1231" s="470"/>
      <c r="K1231" s="470"/>
      <c r="L1231" s="470"/>
      <c r="M1231" s="470"/>
      <c r="N1231" s="470"/>
      <c r="O1231" s="470"/>
      <c r="P1231" s="470"/>
      <c r="Q1231" s="470"/>
      <c r="R1231" s="458">
        <f t="shared" si="989"/>
        <v>0</v>
      </c>
      <c r="S1231" s="476"/>
      <c r="T1231" s="476"/>
      <c r="U1231" s="458">
        <f t="shared" si="990"/>
        <v>0</v>
      </c>
      <c r="V1231" s="476"/>
      <c r="W1231" s="476"/>
      <c r="X1231" s="476"/>
      <c r="Y1231" s="476"/>
      <c r="Z1231" s="476"/>
      <c r="AA1231" s="476"/>
      <c r="AB1231" s="476"/>
      <c r="AC1231" s="476"/>
      <c r="AD1231" s="476"/>
      <c r="AE1231" s="476"/>
      <c r="AF1231" s="476"/>
      <c r="AG1231" s="476"/>
      <c r="AH1231" s="476"/>
      <c r="AI1231" s="476"/>
      <c r="AJ1231" s="458">
        <f t="shared" si="991"/>
        <v>0</v>
      </c>
      <c r="AK1231" s="476"/>
      <c r="AL1231" s="476"/>
      <c r="AM1231" s="499">
        <f t="shared" si="992"/>
        <v>0</v>
      </c>
      <c r="AN1231" s="470"/>
      <c r="AO1231" s="470"/>
      <c r="AP1231" s="470"/>
      <c r="AQ1231" s="72">
        <f t="shared" si="993"/>
        <v>0</v>
      </c>
    </row>
    <row r="1232" s="449" customFormat="1" ht="14" customHeight="1" spans="1:43">
      <c r="A1232" s="469"/>
      <c r="B1232" s="470"/>
      <c r="C1232" s="206" t="s">
        <v>1193</v>
      </c>
      <c r="D1232" s="474"/>
      <c r="E1232" s="475">
        <f t="shared" si="988"/>
        <v>0</v>
      </c>
      <c r="F1232" s="470"/>
      <c r="G1232" s="470"/>
      <c r="H1232" s="470"/>
      <c r="I1232" s="470"/>
      <c r="J1232" s="470"/>
      <c r="K1232" s="470"/>
      <c r="L1232" s="470"/>
      <c r="M1232" s="470"/>
      <c r="N1232" s="470"/>
      <c r="O1232" s="470"/>
      <c r="P1232" s="470"/>
      <c r="Q1232" s="470"/>
      <c r="R1232" s="458">
        <f t="shared" si="989"/>
        <v>0</v>
      </c>
      <c r="S1232" s="476"/>
      <c r="T1232" s="476"/>
      <c r="U1232" s="458">
        <f t="shared" si="990"/>
        <v>0</v>
      </c>
      <c r="V1232" s="476"/>
      <c r="W1232" s="476"/>
      <c r="X1232" s="476"/>
      <c r="Y1232" s="476"/>
      <c r="Z1232" s="476"/>
      <c r="AA1232" s="476"/>
      <c r="AB1232" s="476"/>
      <c r="AC1232" s="476"/>
      <c r="AD1232" s="476"/>
      <c r="AE1232" s="476"/>
      <c r="AF1232" s="476"/>
      <c r="AG1232" s="476"/>
      <c r="AH1232" s="476"/>
      <c r="AI1232" s="476"/>
      <c r="AJ1232" s="458">
        <f t="shared" si="991"/>
        <v>0</v>
      </c>
      <c r="AK1232" s="476"/>
      <c r="AL1232" s="476"/>
      <c r="AM1232" s="499">
        <f t="shared" si="992"/>
        <v>0</v>
      </c>
      <c r="AN1232" s="470"/>
      <c r="AO1232" s="470"/>
      <c r="AP1232" s="470"/>
      <c r="AQ1232" s="72">
        <f t="shared" si="993"/>
        <v>0</v>
      </c>
    </row>
    <row r="1233" s="449" customFormat="1" ht="14" customHeight="1" spans="1:43">
      <c r="A1233" s="469"/>
      <c r="B1233" s="470"/>
      <c r="C1233" s="206" t="s">
        <v>1194</v>
      </c>
      <c r="D1233" s="474"/>
      <c r="E1233" s="475">
        <f t="shared" si="988"/>
        <v>14.99</v>
      </c>
      <c r="F1233" s="470"/>
      <c r="G1233" s="470"/>
      <c r="H1233" s="470"/>
      <c r="I1233" s="470"/>
      <c r="J1233" s="470"/>
      <c r="K1233" s="470"/>
      <c r="L1233" s="470"/>
      <c r="M1233" s="470"/>
      <c r="N1233" s="470"/>
      <c r="O1233" s="470"/>
      <c r="P1233" s="470"/>
      <c r="Q1233" s="470"/>
      <c r="R1233" s="458">
        <f t="shared" si="989"/>
        <v>0</v>
      </c>
      <c r="S1233" s="476"/>
      <c r="T1233" s="476"/>
      <c r="U1233" s="458">
        <f t="shared" si="990"/>
        <v>0</v>
      </c>
      <c r="V1233" s="476"/>
      <c r="W1233" s="476"/>
      <c r="X1233" s="476"/>
      <c r="Y1233" s="476"/>
      <c r="Z1233" s="476"/>
      <c r="AA1233" s="476"/>
      <c r="AB1233" s="476"/>
      <c r="AC1233" s="476"/>
      <c r="AD1233" s="476"/>
      <c r="AE1233" s="476"/>
      <c r="AF1233" s="476">
        <v>14.99</v>
      </c>
      <c r="AG1233" s="476"/>
      <c r="AH1233" s="476"/>
      <c r="AI1233" s="476"/>
      <c r="AJ1233" s="458">
        <f t="shared" si="991"/>
        <v>14.99</v>
      </c>
      <c r="AK1233" s="476"/>
      <c r="AL1233" s="476"/>
      <c r="AM1233" s="499">
        <f t="shared" si="992"/>
        <v>14.99</v>
      </c>
      <c r="AN1233" s="470"/>
      <c r="AO1233" s="470"/>
      <c r="AP1233" s="470"/>
      <c r="AQ1233" s="72">
        <f t="shared" si="993"/>
        <v>14.99</v>
      </c>
    </row>
    <row r="1234" s="449" customFormat="1" ht="14" customHeight="1" spans="1:43">
      <c r="A1234" s="469"/>
      <c r="B1234" s="470"/>
      <c r="C1234" s="206" t="s">
        <v>1195</v>
      </c>
      <c r="D1234" s="474"/>
      <c r="E1234" s="475">
        <f t="shared" si="988"/>
        <v>50</v>
      </c>
      <c r="F1234" s="470"/>
      <c r="G1234" s="470"/>
      <c r="H1234" s="470"/>
      <c r="I1234" s="470"/>
      <c r="J1234" s="470"/>
      <c r="K1234" s="470"/>
      <c r="L1234" s="470"/>
      <c r="M1234" s="470"/>
      <c r="N1234" s="470"/>
      <c r="O1234" s="470"/>
      <c r="P1234" s="470"/>
      <c r="Q1234" s="470"/>
      <c r="R1234" s="458">
        <f t="shared" si="989"/>
        <v>0</v>
      </c>
      <c r="S1234" s="476"/>
      <c r="T1234" s="476"/>
      <c r="U1234" s="458">
        <f t="shared" si="990"/>
        <v>0</v>
      </c>
      <c r="V1234" s="476"/>
      <c r="W1234" s="476"/>
      <c r="X1234" s="476"/>
      <c r="Y1234" s="476"/>
      <c r="Z1234" s="476">
        <v>50</v>
      </c>
      <c r="AA1234" s="476"/>
      <c r="AB1234" s="476"/>
      <c r="AC1234" s="476"/>
      <c r="AD1234" s="476"/>
      <c r="AE1234" s="476"/>
      <c r="AF1234" s="476"/>
      <c r="AG1234" s="476"/>
      <c r="AH1234" s="476"/>
      <c r="AI1234" s="476"/>
      <c r="AJ1234" s="458">
        <f t="shared" si="991"/>
        <v>50</v>
      </c>
      <c r="AK1234" s="476"/>
      <c r="AL1234" s="476"/>
      <c r="AM1234" s="499">
        <f t="shared" si="992"/>
        <v>50</v>
      </c>
      <c r="AN1234" s="470"/>
      <c r="AO1234" s="470">
        <v>4</v>
      </c>
      <c r="AP1234" s="470"/>
      <c r="AQ1234" s="72">
        <f t="shared" si="993"/>
        <v>54</v>
      </c>
    </row>
    <row r="1235" s="449" customFormat="1" ht="14" customHeight="1" spans="1:43">
      <c r="A1235" s="469"/>
      <c r="B1235" s="470"/>
      <c r="C1235" s="206" t="s">
        <v>1196</v>
      </c>
      <c r="D1235" s="474"/>
      <c r="E1235" s="475">
        <f t="shared" si="988"/>
        <v>0</v>
      </c>
      <c r="F1235" s="470"/>
      <c r="G1235" s="470"/>
      <c r="H1235" s="470"/>
      <c r="I1235" s="470"/>
      <c r="J1235" s="470"/>
      <c r="K1235" s="470"/>
      <c r="L1235" s="470"/>
      <c r="M1235" s="470"/>
      <c r="N1235" s="470"/>
      <c r="O1235" s="470"/>
      <c r="P1235" s="470"/>
      <c r="Q1235" s="470"/>
      <c r="R1235" s="458">
        <f t="shared" si="989"/>
        <v>0</v>
      </c>
      <c r="S1235" s="476"/>
      <c r="T1235" s="476"/>
      <c r="U1235" s="458">
        <f t="shared" si="990"/>
        <v>0</v>
      </c>
      <c r="V1235" s="476"/>
      <c r="W1235" s="476"/>
      <c r="X1235" s="476"/>
      <c r="Y1235" s="476"/>
      <c r="Z1235" s="476"/>
      <c r="AA1235" s="476"/>
      <c r="AB1235" s="476"/>
      <c r="AC1235" s="476"/>
      <c r="AD1235" s="476"/>
      <c r="AE1235" s="476"/>
      <c r="AF1235" s="476"/>
      <c r="AG1235" s="476"/>
      <c r="AH1235" s="476"/>
      <c r="AI1235" s="476"/>
      <c r="AJ1235" s="458">
        <f t="shared" si="991"/>
        <v>0</v>
      </c>
      <c r="AK1235" s="476"/>
      <c r="AL1235" s="476"/>
      <c r="AM1235" s="499">
        <f t="shared" si="992"/>
        <v>0</v>
      </c>
      <c r="AN1235" s="470"/>
      <c r="AO1235" s="470"/>
      <c r="AP1235" s="470"/>
      <c r="AQ1235" s="72">
        <f t="shared" si="993"/>
        <v>0</v>
      </c>
    </row>
    <row r="1236" s="449" customFormat="1" ht="14" customHeight="1" spans="1:43">
      <c r="A1236" s="469"/>
      <c r="B1236" s="470"/>
      <c r="C1236" s="206" t="s">
        <v>1197</v>
      </c>
      <c r="D1236" s="474"/>
      <c r="E1236" s="475">
        <f t="shared" si="988"/>
        <v>1000</v>
      </c>
      <c r="F1236" s="470"/>
      <c r="G1236" s="470"/>
      <c r="H1236" s="470"/>
      <c r="I1236" s="470"/>
      <c r="J1236" s="470"/>
      <c r="K1236" s="470"/>
      <c r="L1236" s="470"/>
      <c r="M1236" s="470"/>
      <c r="N1236" s="470"/>
      <c r="O1236" s="470"/>
      <c r="P1236" s="470"/>
      <c r="Q1236" s="470"/>
      <c r="R1236" s="458">
        <f t="shared" si="989"/>
        <v>0</v>
      </c>
      <c r="S1236" s="476"/>
      <c r="T1236" s="476"/>
      <c r="U1236" s="458">
        <f t="shared" si="990"/>
        <v>0</v>
      </c>
      <c r="V1236" s="476"/>
      <c r="W1236" s="476"/>
      <c r="X1236" s="476"/>
      <c r="Y1236" s="476"/>
      <c r="Z1236" s="476"/>
      <c r="AA1236" s="476"/>
      <c r="AB1236" s="476"/>
      <c r="AC1236" s="476"/>
      <c r="AD1236" s="476"/>
      <c r="AE1236" s="476"/>
      <c r="AF1236" s="476"/>
      <c r="AG1236" s="476"/>
      <c r="AH1236" s="476"/>
      <c r="AI1236" s="476">
        <v>1000</v>
      </c>
      <c r="AJ1236" s="458">
        <f t="shared" si="991"/>
        <v>1000</v>
      </c>
      <c r="AK1236" s="476"/>
      <c r="AL1236" s="476"/>
      <c r="AM1236" s="499">
        <f t="shared" si="992"/>
        <v>1000</v>
      </c>
      <c r="AN1236" s="470"/>
      <c r="AO1236" s="470"/>
      <c r="AP1236" s="470"/>
      <c r="AQ1236" s="72">
        <f t="shared" si="993"/>
        <v>1000</v>
      </c>
    </row>
    <row r="1237" s="449" customFormat="1" ht="14" customHeight="1" spans="1:43">
      <c r="A1237" s="469"/>
      <c r="B1237" s="470"/>
      <c r="C1237" s="206" t="s">
        <v>1198</v>
      </c>
      <c r="D1237" s="474">
        <f t="shared" ref="D1237:AQ1237" si="994">D1238</f>
        <v>0</v>
      </c>
      <c r="E1237" s="474">
        <f t="shared" si="994"/>
        <v>4443</v>
      </c>
      <c r="F1237" s="474">
        <f t="shared" si="994"/>
        <v>0</v>
      </c>
      <c r="G1237" s="474">
        <f t="shared" si="994"/>
        <v>0</v>
      </c>
      <c r="H1237" s="474">
        <f t="shared" si="994"/>
        <v>0</v>
      </c>
      <c r="I1237" s="474">
        <f t="shared" si="994"/>
        <v>0</v>
      </c>
      <c r="J1237" s="474">
        <f t="shared" si="994"/>
        <v>0</v>
      </c>
      <c r="K1237" s="474">
        <f t="shared" si="994"/>
        <v>0</v>
      </c>
      <c r="L1237" s="474">
        <f t="shared" si="994"/>
        <v>0</v>
      </c>
      <c r="M1237" s="474">
        <f t="shared" si="994"/>
        <v>0</v>
      </c>
      <c r="N1237" s="474">
        <f t="shared" si="994"/>
        <v>0</v>
      </c>
      <c r="O1237" s="474">
        <f t="shared" si="994"/>
        <v>0</v>
      </c>
      <c r="P1237" s="474">
        <f t="shared" si="994"/>
        <v>0</v>
      </c>
      <c r="Q1237" s="474">
        <f t="shared" si="994"/>
        <v>0</v>
      </c>
      <c r="R1237" s="474">
        <f t="shared" si="994"/>
        <v>0</v>
      </c>
      <c r="S1237" s="474">
        <f t="shared" si="994"/>
        <v>0</v>
      </c>
      <c r="T1237" s="474">
        <f t="shared" si="994"/>
        <v>0</v>
      </c>
      <c r="U1237" s="474">
        <f t="shared" si="994"/>
        <v>0</v>
      </c>
      <c r="V1237" s="474">
        <f t="shared" si="994"/>
        <v>0</v>
      </c>
      <c r="W1237" s="474">
        <f t="shared" si="994"/>
        <v>0</v>
      </c>
      <c r="X1237" s="474">
        <f t="shared" si="994"/>
        <v>0</v>
      </c>
      <c r="Y1237" s="474">
        <f t="shared" si="994"/>
        <v>0</v>
      </c>
      <c r="Z1237" s="474">
        <f t="shared" si="994"/>
        <v>0</v>
      </c>
      <c r="AA1237" s="474">
        <f t="shared" si="994"/>
        <v>0</v>
      </c>
      <c r="AB1237" s="474">
        <f t="shared" si="994"/>
        <v>0</v>
      </c>
      <c r="AC1237" s="474">
        <f t="shared" si="994"/>
        <v>0</v>
      </c>
      <c r="AD1237" s="474">
        <f t="shared" si="994"/>
        <v>0</v>
      </c>
      <c r="AE1237" s="474">
        <f t="shared" si="994"/>
        <v>0</v>
      </c>
      <c r="AF1237" s="474">
        <f t="shared" si="994"/>
        <v>0</v>
      </c>
      <c r="AG1237" s="474">
        <f t="shared" si="994"/>
        <v>0</v>
      </c>
      <c r="AH1237" s="474">
        <f t="shared" si="994"/>
        <v>4773</v>
      </c>
      <c r="AI1237" s="474">
        <f t="shared" si="994"/>
        <v>-330</v>
      </c>
      <c r="AJ1237" s="474">
        <f t="shared" si="994"/>
        <v>4443</v>
      </c>
      <c r="AK1237" s="474">
        <f t="shared" si="994"/>
        <v>0</v>
      </c>
      <c r="AL1237" s="474">
        <f t="shared" si="994"/>
        <v>0</v>
      </c>
      <c r="AM1237" s="498">
        <f t="shared" si="994"/>
        <v>4443</v>
      </c>
      <c r="AN1237" s="474">
        <f t="shared" si="994"/>
        <v>0</v>
      </c>
      <c r="AO1237" s="474">
        <f t="shared" si="994"/>
        <v>0</v>
      </c>
      <c r="AP1237" s="474">
        <f t="shared" si="994"/>
        <v>0</v>
      </c>
      <c r="AQ1237" s="474">
        <f t="shared" si="994"/>
        <v>4443</v>
      </c>
    </row>
    <row r="1238" s="449" customFormat="1" ht="14" customHeight="1" spans="1:43">
      <c r="A1238" s="469"/>
      <c r="B1238" s="470"/>
      <c r="C1238" s="206" t="s">
        <v>1199</v>
      </c>
      <c r="D1238" s="474">
        <f t="shared" ref="D1238:AQ1238" si="995">SUM(D1239:D1242)</f>
        <v>0</v>
      </c>
      <c r="E1238" s="474">
        <f t="shared" si="995"/>
        <v>4443</v>
      </c>
      <c r="F1238" s="474">
        <f t="shared" si="995"/>
        <v>0</v>
      </c>
      <c r="G1238" s="474">
        <f t="shared" si="995"/>
        <v>0</v>
      </c>
      <c r="H1238" s="474">
        <f t="shared" si="995"/>
        <v>0</v>
      </c>
      <c r="I1238" s="474">
        <f t="shared" si="995"/>
        <v>0</v>
      </c>
      <c r="J1238" s="474">
        <f t="shared" si="995"/>
        <v>0</v>
      </c>
      <c r="K1238" s="474">
        <f t="shared" si="995"/>
        <v>0</v>
      </c>
      <c r="L1238" s="474">
        <f t="shared" si="995"/>
        <v>0</v>
      </c>
      <c r="M1238" s="474">
        <f t="shared" si="995"/>
        <v>0</v>
      </c>
      <c r="N1238" s="474">
        <f t="shared" si="995"/>
        <v>0</v>
      </c>
      <c r="O1238" s="474">
        <f t="shared" si="995"/>
        <v>0</v>
      </c>
      <c r="P1238" s="474">
        <f t="shared" si="995"/>
        <v>0</v>
      </c>
      <c r="Q1238" s="474">
        <f t="shared" si="995"/>
        <v>0</v>
      </c>
      <c r="R1238" s="474">
        <f t="shared" si="995"/>
        <v>0</v>
      </c>
      <c r="S1238" s="474">
        <f t="shared" si="995"/>
        <v>0</v>
      </c>
      <c r="T1238" s="474">
        <f t="shared" si="995"/>
        <v>0</v>
      </c>
      <c r="U1238" s="474">
        <f t="shared" si="995"/>
        <v>0</v>
      </c>
      <c r="V1238" s="474">
        <f t="shared" si="995"/>
        <v>0</v>
      </c>
      <c r="W1238" s="474">
        <f t="shared" si="995"/>
        <v>0</v>
      </c>
      <c r="X1238" s="474">
        <f t="shared" si="995"/>
        <v>0</v>
      </c>
      <c r="Y1238" s="474">
        <f t="shared" si="995"/>
        <v>0</v>
      </c>
      <c r="Z1238" s="474">
        <f t="shared" si="995"/>
        <v>0</v>
      </c>
      <c r="AA1238" s="474">
        <f t="shared" si="995"/>
        <v>0</v>
      </c>
      <c r="AB1238" s="474">
        <f t="shared" si="995"/>
        <v>0</v>
      </c>
      <c r="AC1238" s="474">
        <f t="shared" si="995"/>
        <v>0</v>
      </c>
      <c r="AD1238" s="474">
        <f t="shared" si="995"/>
        <v>0</v>
      </c>
      <c r="AE1238" s="474">
        <f t="shared" si="995"/>
        <v>0</v>
      </c>
      <c r="AF1238" s="474">
        <f t="shared" si="995"/>
        <v>0</v>
      </c>
      <c r="AG1238" s="474">
        <f t="shared" si="995"/>
        <v>0</v>
      </c>
      <c r="AH1238" s="474">
        <f t="shared" si="995"/>
        <v>4773</v>
      </c>
      <c r="AI1238" s="474">
        <f t="shared" si="995"/>
        <v>-330</v>
      </c>
      <c r="AJ1238" s="474">
        <f t="shared" si="995"/>
        <v>4443</v>
      </c>
      <c r="AK1238" s="474">
        <f t="shared" si="995"/>
        <v>0</v>
      </c>
      <c r="AL1238" s="474">
        <f t="shared" si="995"/>
        <v>0</v>
      </c>
      <c r="AM1238" s="498">
        <f t="shared" si="995"/>
        <v>4443</v>
      </c>
      <c r="AN1238" s="474">
        <f t="shared" si="995"/>
        <v>0</v>
      </c>
      <c r="AO1238" s="474">
        <f t="shared" si="995"/>
        <v>0</v>
      </c>
      <c r="AP1238" s="474">
        <f t="shared" si="995"/>
        <v>0</v>
      </c>
      <c r="AQ1238" s="474">
        <f t="shared" si="995"/>
        <v>4443</v>
      </c>
    </row>
    <row r="1239" s="449" customFormat="1" ht="14" customHeight="1" spans="1:43">
      <c r="A1239" s="469"/>
      <c r="B1239" s="470"/>
      <c r="C1239" s="206" t="s">
        <v>1200</v>
      </c>
      <c r="D1239" s="474"/>
      <c r="E1239" s="475">
        <f t="shared" ref="E1239:E1242" si="996">R1239+U1239+V1239+AJ1239+AL1239</f>
        <v>4768</v>
      </c>
      <c r="F1239" s="470"/>
      <c r="G1239" s="470"/>
      <c r="H1239" s="470"/>
      <c r="I1239" s="470"/>
      <c r="J1239" s="470"/>
      <c r="K1239" s="470"/>
      <c r="L1239" s="470"/>
      <c r="M1239" s="470"/>
      <c r="N1239" s="470"/>
      <c r="O1239" s="470"/>
      <c r="P1239" s="470"/>
      <c r="Q1239" s="470"/>
      <c r="R1239" s="458">
        <f t="shared" ref="R1239:R1242" si="997">SUM(F1239:Q1239)</f>
        <v>0</v>
      </c>
      <c r="S1239" s="476"/>
      <c r="T1239" s="476"/>
      <c r="U1239" s="458">
        <f t="shared" ref="U1239:U1242" si="998">SUM(S1239:T1239)</f>
        <v>0</v>
      </c>
      <c r="V1239" s="476"/>
      <c r="W1239" s="476"/>
      <c r="X1239" s="476"/>
      <c r="Y1239" s="476"/>
      <c r="Z1239" s="476"/>
      <c r="AA1239" s="476"/>
      <c r="AB1239" s="476"/>
      <c r="AC1239" s="476"/>
      <c r="AD1239" s="476"/>
      <c r="AE1239" s="476"/>
      <c r="AF1239" s="476"/>
      <c r="AG1239" s="476"/>
      <c r="AH1239" s="476">
        <v>4768</v>
      </c>
      <c r="AI1239" s="476"/>
      <c r="AJ1239" s="458">
        <f t="shared" ref="AJ1239:AJ1242" si="999">SUM(W1239:AI1239)</f>
        <v>4768</v>
      </c>
      <c r="AK1239" s="476"/>
      <c r="AL1239" s="476"/>
      <c r="AM1239" s="499">
        <f t="shared" ref="AM1239:AM1242" si="1000">R1239+U1239+V1239+AJ1239+AL1239</f>
        <v>4768</v>
      </c>
      <c r="AN1239" s="470"/>
      <c r="AO1239" s="470"/>
      <c r="AP1239" s="470"/>
      <c r="AQ1239" s="72">
        <f t="shared" ref="AQ1239:AQ1242" si="1001">AM1239+AN1239+AO1239+AP1239</f>
        <v>4768</v>
      </c>
    </row>
    <row r="1240" s="449" customFormat="1" ht="14" customHeight="1" spans="1:43">
      <c r="A1240" s="469"/>
      <c r="B1240" s="470"/>
      <c r="C1240" s="206" t="s">
        <v>1201</v>
      </c>
      <c r="D1240" s="474"/>
      <c r="E1240" s="475">
        <f t="shared" si="996"/>
        <v>0</v>
      </c>
      <c r="F1240" s="470"/>
      <c r="G1240" s="470"/>
      <c r="H1240" s="470"/>
      <c r="I1240" s="470"/>
      <c r="J1240" s="470"/>
      <c r="K1240" s="470"/>
      <c r="L1240" s="470"/>
      <c r="M1240" s="470"/>
      <c r="N1240" s="470"/>
      <c r="O1240" s="470"/>
      <c r="P1240" s="470"/>
      <c r="Q1240" s="470"/>
      <c r="R1240" s="458">
        <f t="shared" si="997"/>
        <v>0</v>
      </c>
      <c r="S1240" s="476"/>
      <c r="T1240" s="476"/>
      <c r="U1240" s="458">
        <f t="shared" si="998"/>
        <v>0</v>
      </c>
      <c r="V1240" s="476"/>
      <c r="W1240" s="476"/>
      <c r="X1240" s="476"/>
      <c r="Y1240" s="476"/>
      <c r="Z1240" s="476"/>
      <c r="AA1240" s="476"/>
      <c r="AB1240" s="476"/>
      <c r="AC1240" s="476"/>
      <c r="AD1240" s="476"/>
      <c r="AE1240" s="476"/>
      <c r="AF1240" s="476"/>
      <c r="AG1240" s="476"/>
      <c r="AH1240" s="476"/>
      <c r="AI1240" s="476"/>
      <c r="AJ1240" s="458">
        <f t="shared" si="999"/>
        <v>0</v>
      </c>
      <c r="AK1240" s="476"/>
      <c r="AL1240" s="476"/>
      <c r="AM1240" s="499">
        <f t="shared" si="1000"/>
        <v>0</v>
      </c>
      <c r="AN1240" s="470"/>
      <c r="AO1240" s="470"/>
      <c r="AP1240" s="470"/>
      <c r="AQ1240" s="72">
        <f t="shared" si="1001"/>
        <v>0</v>
      </c>
    </row>
    <row r="1241" s="449" customFormat="1" ht="14" customHeight="1" spans="1:43">
      <c r="A1241" s="469"/>
      <c r="B1241" s="470"/>
      <c r="C1241" s="206" t="s">
        <v>1202</v>
      </c>
      <c r="D1241" s="474"/>
      <c r="E1241" s="475">
        <f t="shared" si="996"/>
        <v>5</v>
      </c>
      <c r="F1241" s="470"/>
      <c r="G1241" s="470"/>
      <c r="H1241" s="470"/>
      <c r="I1241" s="470"/>
      <c r="J1241" s="470"/>
      <c r="K1241" s="470"/>
      <c r="L1241" s="470"/>
      <c r="M1241" s="470"/>
      <c r="N1241" s="470"/>
      <c r="O1241" s="470"/>
      <c r="P1241" s="470"/>
      <c r="Q1241" s="470"/>
      <c r="R1241" s="458">
        <f t="shared" si="997"/>
        <v>0</v>
      </c>
      <c r="S1241" s="476"/>
      <c r="T1241" s="476"/>
      <c r="U1241" s="458">
        <f t="shared" si="998"/>
        <v>0</v>
      </c>
      <c r="V1241" s="476"/>
      <c r="W1241" s="476"/>
      <c r="X1241" s="476"/>
      <c r="Y1241" s="476"/>
      <c r="Z1241" s="476"/>
      <c r="AA1241" s="476"/>
      <c r="AB1241" s="476"/>
      <c r="AC1241" s="476"/>
      <c r="AD1241" s="476"/>
      <c r="AE1241" s="476"/>
      <c r="AF1241" s="476"/>
      <c r="AG1241" s="476"/>
      <c r="AH1241" s="476">
        <v>5</v>
      </c>
      <c r="AI1241" s="476"/>
      <c r="AJ1241" s="458">
        <f t="shared" si="999"/>
        <v>5</v>
      </c>
      <c r="AK1241" s="476"/>
      <c r="AL1241" s="476"/>
      <c r="AM1241" s="499">
        <f t="shared" si="1000"/>
        <v>5</v>
      </c>
      <c r="AN1241" s="470"/>
      <c r="AO1241" s="470"/>
      <c r="AP1241" s="470"/>
      <c r="AQ1241" s="72">
        <f t="shared" si="1001"/>
        <v>5</v>
      </c>
    </row>
    <row r="1242" s="449" customFormat="1" ht="14" customHeight="1" spans="1:43">
      <c r="A1242" s="469"/>
      <c r="B1242" s="470"/>
      <c r="C1242" s="206" t="s">
        <v>1203</v>
      </c>
      <c r="D1242" s="474"/>
      <c r="E1242" s="475">
        <f t="shared" si="996"/>
        <v>-330</v>
      </c>
      <c r="F1242" s="470"/>
      <c r="G1242" s="470"/>
      <c r="H1242" s="470"/>
      <c r="I1242" s="470"/>
      <c r="J1242" s="470"/>
      <c r="K1242" s="470"/>
      <c r="L1242" s="470"/>
      <c r="M1242" s="470"/>
      <c r="N1242" s="470"/>
      <c r="O1242" s="470"/>
      <c r="P1242" s="470"/>
      <c r="Q1242" s="470"/>
      <c r="R1242" s="458">
        <f t="shared" si="997"/>
        <v>0</v>
      </c>
      <c r="S1242" s="476"/>
      <c r="T1242" s="476"/>
      <c r="U1242" s="458">
        <f t="shared" si="998"/>
        <v>0</v>
      </c>
      <c r="V1242" s="476"/>
      <c r="W1242" s="476"/>
      <c r="X1242" s="476"/>
      <c r="Y1242" s="476"/>
      <c r="Z1242" s="476"/>
      <c r="AA1242" s="476"/>
      <c r="AB1242" s="476"/>
      <c r="AC1242" s="476"/>
      <c r="AD1242" s="476"/>
      <c r="AE1242" s="476"/>
      <c r="AF1242" s="476"/>
      <c r="AG1242" s="476"/>
      <c r="AH1242" s="476"/>
      <c r="AI1242" s="476">
        <v>-330</v>
      </c>
      <c r="AJ1242" s="458">
        <f t="shared" si="999"/>
        <v>-330</v>
      </c>
      <c r="AK1242" s="476"/>
      <c r="AL1242" s="476"/>
      <c r="AM1242" s="499">
        <f t="shared" si="1000"/>
        <v>-330</v>
      </c>
      <c r="AN1242" s="470"/>
      <c r="AO1242" s="470"/>
      <c r="AP1242" s="470"/>
      <c r="AQ1242" s="72">
        <f t="shared" si="1001"/>
        <v>-330</v>
      </c>
    </row>
    <row r="1243" s="449" customFormat="1" ht="14" customHeight="1" spans="1:43">
      <c r="A1243" s="469"/>
      <c r="B1243" s="470"/>
      <c r="C1243" s="208" t="s">
        <v>1204</v>
      </c>
      <c r="D1243" s="474">
        <f t="shared" ref="D1243:AQ1243" si="1002">D1244</f>
        <v>0</v>
      </c>
      <c r="E1243" s="474">
        <f t="shared" si="1002"/>
        <v>26.25</v>
      </c>
      <c r="F1243" s="474">
        <f t="shared" si="1002"/>
        <v>0</v>
      </c>
      <c r="G1243" s="474">
        <f t="shared" si="1002"/>
        <v>0</v>
      </c>
      <c r="H1243" s="474">
        <f t="shared" si="1002"/>
        <v>0</v>
      </c>
      <c r="I1243" s="474">
        <f t="shared" si="1002"/>
        <v>0</v>
      </c>
      <c r="J1243" s="474">
        <f t="shared" si="1002"/>
        <v>0</v>
      </c>
      <c r="K1243" s="474">
        <f t="shared" si="1002"/>
        <v>0</v>
      </c>
      <c r="L1243" s="474">
        <f t="shared" si="1002"/>
        <v>0</v>
      </c>
      <c r="M1243" s="474">
        <f t="shared" si="1002"/>
        <v>0</v>
      </c>
      <c r="N1243" s="474">
        <f t="shared" si="1002"/>
        <v>0</v>
      </c>
      <c r="O1243" s="474">
        <f t="shared" si="1002"/>
        <v>0</v>
      </c>
      <c r="P1243" s="474">
        <f t="shared" si="1002"/>
        <v>0</v>
      </c>
      <c r="Q1243" s="474">
        <f t="shared" si="1002"/>
        <v>0</v>
      </c>
      <c r="R1243" s="474">
        <f t="shared" si="1002"/>
        <v>0</v>
      </c>
      <c r="S1243" s="474">
        <f t="shared" si="1002"/>
        <v>0</v>
      </c>
      <c r="T1243" s="474">
        <f t="shared" si="1002"/>
        <v>0</v>
      </c>
      <c r="U1243" s="474">
        <f t="shared" si="1002"/>
        <v>0</v>
      </c>
      <c r="V1243" s="474">
        <f t="shared" si="1002"/>
        <v>0</v>
      </c>
      <c r="W1243" s="474">
        <f t="shared" si="1002"/>
        <v>0</v>
      </c>
      <c r="X1243" s="474">
        <f t="shared" si="1002"/>
        <v>0</v>
      </c>
      <c r="Y1243" s="474">
        <f t="shared" si="1002"/>
        <v>0</v>
      </c>
      <c r="Z1243" s="474">
        <f t="shared" si="1002"/>
        <v>0</v>
      </c>
      <c r="AA1243" s="474">
        <f t="shared" si="1002"/>
        <v>0</v>
      </c>
      <c r="AB1243" s="474">
        <f t="shared" si="1002"/>
        <v>0</v>
      </c>
      <c r="AC1243" s="474">
        <f t="shared" si="1002"/>
        <v>0</v>
      </c>
      <c r="AD1243" s="474">
        <f t="shared" si="1002"/>
        <v>0</v>
      </c>
      <c r="AE1243" s="474">
        <f t="shared" si="1002"/>
        <v>0</v>
      </c>
      <c r="AF1243" s="474">
        <f t="shared" si="1002"/>
        <v>0</v>
      </c>
      <c r="AG1243" s="474">
        <f t="shared" si="1002"/>
        <v>0</v>
      </c>
      <c r="AH1243" s="474">
        <f t="shared" si="1002"/>
        <v>57.5</v>
      </c>
      <c r="AI1243" s="474">
        <f t="shared" si="1002"/>
        <v>-31.25</v>
      </c>
      <c r="AJ1243" s="474">
        <f t="shared" si="1002"/>
        <v>26.25</v>
      </c>
      <c r="AK1243" s="474">
        <f t="shared" si="1002"/>
        <v>0</v>
      </c>
      <c r="AL1243" s="474">
        <f t="shared" si="1002"/>
        <v>0</v>
      </c>
      <c r="AM1243" s="498">
        <f t="shared" si="1002"/>
        <v>26.25</v>
      </c>
      <c r="AN1243" s="474">
        <f t="shared" si="1002"/>
        <v>0</v>
      </c>
      <c r="AO1243" s="474">
        <f t="shared" si="1002"/>
        <v>0</v>
      </c>
      <c r="AP1243" s="474">
        <f t="shared" si="1002"/>
        <v>0</v>
      </c>
      <c r="AQ1243" s="474">
        <f t="shared" si="1002"/>
        <v>26.25</v>
      </c>
    </row>
    <row r="1244" s="449" customFormat="1" ht="14" customHeight="1" spans="1:43">
      <c r="A1244" s="469"/>
      <c r="B1244" s="470"/>
      <c r="C1244" s="208" t="s">
        <v>1205</v>
      </c>
      <c r="D1244" s="474"/>
      <c r="E1244" s="475">
        <f t="shared" ref="E1244:E1247" si="1003">R1244+U1244+V1244+AJ1244+AL1244</f>
        <v>26.25</v>
      </c>
      <c r="F1244" s="470"/>
      <c r="G1244" s="470"/>
      <c r="H1244" s="470"/>
      <c r="I1244" s="470"/>
      <c r="J1244" s="470"/>
      <c r="K1244" s="470"/>
      <c r="L1244" s="470"/>
      <c r="M1244" s="470"/>
      <c r="N1244" s="470"/>
      <c r="O1244" s="470"/>
      <c r="P1244" s="470"/>
      <c r="Q1244" s="470"/>
      <c r="R1244" s="458">
        <f t="shared" ref="R1244:R1247" si="1004">SUM(F1244:Q1244)</f>
        <v>0</v>
      </c>
      <c r="S1244" s="476"/>
      <c r="T1244" s="476"/>
      <c r="U1244" s="458">
        <f t="shared" ref="U1244:U1247" si="1005">SUM(S1244:T1244)</f>
        <v>0</v>
      </c>
      <c r="V1244" s="476"/>
      <c r="W1244" s="476"/>
      <c r="X1244" s="476"/>
      <c r="Y1244" s="476"/>
      <c r="Z1244" s="476"/>
      <c r="AA1244" s="476"/>
      <c r="AB1244" s="476"/>
      <c r="AC1244" s="476"/>
      <c r="AD1244" s="476"/>
      <c r="AE1244" s="476"/>
      <c r="AF1244" s="476"/>
      <c r="AG1244" s="476"/>
      <c r="AH1244" s="476">
        <v>57.5</v>
      </c>
      <c r="AI1244" s="476">
        <v>-31.25</v>
      </c>
      <c r="AJ1244" s="458">
        <f t="shared" ref="AJ1244:AJ1247" si="1006">SUM(W1244:AI1244)</f>
        <v>26.25</v>
      </c>
      <c r="AK1244" s="476"/>
      <c r="AL1244" s="476"/>
      <c r="AM1244" s="499">
        <f t="shared" ref="AM1244:AM1247" si="1007">R1244+U1244+V1244+AJ1244+AL1244</f>
        <v>26.25</v>
      </c>
      <c r="AN1244" s="470"/>
      <c r="AO1244" s="470"/>
      <c r="AP1244" s="470"/>
      <c r="AQ1244" s="72">
        <f t="shared" ref="AQ1244:AQ1247" si="1008">AM1244+AN1244+AO1244+AP1244</f>
        <v>26.25</v>
      </c>
    </row>
    <row r="1245" s="449" customFormat="1" ht="14" customHeight="1" spans="1:43">
      <c r="A1245" s="469"/>
      <c r="B1245" s="470"/>
      <c r="C1245" s="208" t="s">
        <v>1206</v>
      </c>
      <c r="D1245" s="474">
        <f t="shared" ref="D1245:AQ1245" si="1009">SUM(D1246:D1247)</f>
        <v>0</v>
      </c>
      <c r="E1245" s="474">
        <f t="shared" si="1009"/>
        <v>-3187.91</v>
      </c>
      <c r="F1245" s="474">
        <f t="shared" si="1009"/>
        <v>0</v>
      </c>
      <c r="G1245" s="474">
        <f t="shared" si="1009"/>
        <v>4843</v>
      </c>
      <c r="H1245" s="474">
        <f t="shared" si="1009"/>
        <v>0</v>
      </c>
      <c r="I1245" s="474">
        <f t="shared" si="1009"/>
        <v>0</v>
      </c>
      <c r="J1245" s="474">
        <f t="shared" si="1009"/>
        <v>0</v>
      </c>
      <c r="K1245" s="474">
        <f t="shared" si="1009"/>
        <v>0</v>
      </c>
      <c r="L1245" s="474">
        <f t="shared" si="1009"/>
        <v>0</v>
      </c>
      <c r="M1245" s="474">
        <f t="shared" si="1009"/>
        <v>0</v>
      </c>
      <c r="N1245" s="474">
        <f t="shared" si="1009"/>
        <v>0</v>
      </c>
      <c r="O1245" s="474">
        <f t="shared" si="1009"/>
        <v>0</v>
      </c>
      <c r="P1245" s="474">
        <f t="shared" si="1009"/>
        <v>0</v>
      </c>
      <c r="Q1245" s="474">
        <f t="shared" si="1009"/>
        <v>0</v>
      </c>
      <c r="R1245" s="474">
        <f t="shared" si="1009"/>
        <v>4843</v>
      </c>
      <c r="S1245" s="474">
        <f t="shared" si="1009"/>
        <v>0</v>
      </c>
      <c r="T1245" s="474">
        <f t="shared" si="1009"/>
        <v>-325</v>
      </c>
      <c r="U1245" s="474">
        <f t="shared" si="1009"/>
        <v>-325</v>
      </c>
      <c r="V1245" s="474">
        <f t="shared" si="1009"/>
        <v>0</v>
      </c>
      <c r="W1245" s="474">
        <f t="shared" si="1009"/>
        <v>0</v>
      </c>
      <c r="X1245" s="474">
        <f t="shared" si="1009"/>
        <v>0</v>
      </c>
      <c r="Y1245" s="474">
        <f t="shared" si="1009"/>
        <v>0</v>
      </c>
      <c r="Z1245" s="474">
        <f t="shared" si="1009"/>
        <v>0</v>
      </c>
      <c r="AA1245" s="474">
        <f t="shared" si="1009"/>
        <v>0</v>
      </c>
      <c r="AB1245" s="474">
        <f t="shared" si="1009"/>
        <v>0</v>
      </c>
      <c r="AC1245" s="474">
        <f t="shared" si="1009"/>
        <v>0</v>
      </c>
      <c r="AD1245" s="474">
        <f t="shared" si="1009"/>
        <v>0</v>
      </c>
      <c r="AE1245" s="474">
        <f t="shared" si="1009"/>
        <v>0</v>
      </c>
      <c r="AF1245" s="474">
        <f t="shared" si="1009"/>
        <v>-17206</v>
      </c>
      <c r="AG1245" s="474">
        <f t="shared" si="1009"/>
        <v>0</v>
      </c>
      <c r="AH1245" s="474">
        <f t="shared" si="1009"/>
        <v>1496.09</v>
      </c>
      <c r="AI1245" s="474">
        <f t="shared" si="1009"/>
        <v>8000</v>
      </c>
      <c r="AJ1245" s="474">
        <f t="shared" si="1009"/>
        <v>-7709.91</v>
      </c>
      <c r="AK1245" s="474">
        <f t="shared" si="1009"/>
        <v>0</v>
      </c>
      <c r="AL1245" s="474">
        <f t="shared" si="1009"/>
        <v>4</v>
      </c>
      <c r="AM1245" s="498">
        <f t="shared" si="1009"/>
        <v>-3187.91</v>
      </c>
      <c r="AN1245" s="474">
        <f t="shared" si="1009"/>
        <v>0</v>
      </c>
      <c r="AO1245" s="474">
        <f t="shared" si="1009"/>
        <v>25</v>
      </c>
      <c r="AP1245" s="474">
        <f t="shared" si="1009"/>
        <v>155</v>
      </c>
      <c r="AQ1245" s="474">
        <f t="shared" si="1009"/>
        <v>-3007.91</v>
      </c>
    </row>
    <row r="1246" s="449" customFormat="1" ht="14" customHeight="1" spans="1:43">
      <c r="A1246" s="469"/>
      <c r="B1246" s="470"/>
      <c r="C1246" s="208" t="s">
        <v>1207</v>
      </c>
      <c r="D1246" s="474"/>
      <c r="E1246" s="475">
        <f t="shared" si="1003"/>
        <v>18372</v>
      </c>
      <c r="F1246" s="470"/>
      <c r="G1246" s="476">
        <v>14372</v>
      </c>
      <c r="H1246" s="470"/>
      <c r="I1246" s="470"/>
      <c r="J1246" s="470"/>
      <c r="K1246" s="470"/>
      <c r="L1246" s="470"/>
      <c r="M1246" s="470"/>
      <c r="N1246" s="470"/>
      <c r="O1246" s="470"/>
      <c r="P1246" s="470"/>
      <c r="Q1246" s="470"/>
      <c r="R1246" s="458">
        <f t="shared" si="1004"/>
        <v>14372</v>
      </c>
      <c r="S1246" s="476"/>
      <c r="T1246" s="476"/>
      <c r="U1246" s="458">
        <f t="shared" si="1005"/>
        <v>0</v>
      </c>
      <c r="V1246" s="476"/>
      <c r="W1246" s="476"/>
      <c r="X1246" s="476"/>
      <c r="Y1246" s="476"/>
      <c r="Z1246" s="476"/>
      <c r="AA1246" s="476"/>
      <c r="AB1246" s="476"/>
      <c r="AC1246" s="476"/>
      <c r="AD1246" s="476"/>
      <c r="AE1246" s="476"/>
      <c r="AF1246" s="476"/>
      <c r="AG1246" s="476"/>
      <c r="AH1246" s="476"/>
      <c r="AI1246" s="476">
        <v>4000</v>
      </c>
      <c r="AJ1246" s="458">
        <f t="shared" si="1006"/>
        <v>4000</v>
      </c>
      <c r="AK1246" s="476"/>
      <c r="AL1246" s="476"/>
      <c r="AM1246" s="499">
        <f t="shared" si="1007"/>
        <v>18372</v>
      </c>
      <c r="AN1246" s="470"/>
      <c r="AO1246" s="470"/>
      <c r="AP1246" s="470"/>
      <c r="AQ1246" s="72">
        <f t="shared" si="1008"/>
        <v>18372</v>
      </c>
    </row>
    <row r="1247" s="449" customFormat="1" ht="14" customHeight="1" spans="1:43">
      <c r="A1247" s="469"/>
      <c r="B1247" s="470"/>
      <c r="C1247" s="208" t="s">
        <v>1208</v>
      </c>
      <c r="D1247" s="474"/>
      <c r="E1247" s="475">
        <f t="shared" si="1003"/>
        <v>-21559.91</v>
      </c>
      <c r="F1247" s="470"/>
      <c r="G1247" s="470">
        <v>-9529</v>
      </c>
      <c r="H1247" s="470"/>
      <c r="I1247" s="470"/>
      <c r="J1247" s="470"/>
      <c r="K1247" s="470"/>
      <c r="L1247" s="470"/>
      <c r="M1247" s="470"/>
      <c r="N1247" s="470"/>
      <c r="O1247" s="470"/>
      <c r="P1247" s="470"/>
      <c r="Q1247" s="470"/>
      <c r="R1247" s="458">
        <f t="shared" si="1004"/>
        <v>-9529</v>
      </c>
      <c r="S1247" s="476"/>
      <c r="T1247" s="476">
        <v>-325</v>
      </c>
      <c r="U1247" s="458">
        <f t="shared" si="1005"/>
        <v>-325</v>
      </c>
      <c r="V1247" s="476"/>
      <c r="W1247" s="476"/>
      <c r="X1247" s="476"/>
      <c r="Y1247" s="476"/>
      <c r="Z1247" s="476"/>
      <c r="AA1247" s="476"/>
      <c r="AB1247" s="476"/>
      <c r="AC1247" s="476"/>
      <c r="AD1247" s="476"/>
      <c r="AE1247" s="476"/>
      <c r="AF1247" s="476">
        <v>-17206</v>
      </c>
      <c r="AG1247" s="476"/>
      <c r="AH1247" s="476">
        <v>1496.09</v>
      </c>
      <c r="AI1247" s="476">
        <v>4000</v>
      </c>
      <c r="AJ1247" s="458">
        <f t="shared" si="1006"/>
        <v>-11709.91</v>
      </c>
      <c r="AK1247" s="476"/>
      <c r="AL1247" s="476">
        <v>4</v>
      </c>
      <c r="AM1247" s="499">
        <f t="shared" si="1007"/>
        <v>-21559.91</v>
      </c>
      <c r="AN1247" s="470"/>
      <c r="AO1247" s="470">
        <v>25</v>
      </c>
      <c r="AP1247" s="470">
        <v>155</v>
      </c>
      <c r="AQ1247" s="72">
        <f t="shared" si="1008"/>
        <v>-21379.91</v>
      </c>
    </row>
    <row r="1248" s="449" customFormat="1" ht="14" customHeight="1" spans="1:43">
      <c r="A1248" s="469"/>
      <c r="B1248" s="470"/>
      <c r="C1248" s="518" t="s">
        <v>72</v>
      </c>
      <c r="D1248" s="474"/>
      <c r="E1248" s="472">
        <f t="shared" ref="E1248:AQ1248" si="1010">E8+E227+E230+E242+E331+E386+E442+E498+E615+E686+E764+E783+E908+E952+E1018+E1038+E1053+E1063+E1108+E1126+E1179+E1236+E1237+E1243+E1245</f>
        <v>223003.57</v>
      </c>
      <c r="F1248" s="472">
        <f t="shared" si="1010"/>
        <v>53574.46</v>
      </c>
      <c r="G1248" s="472">
        <f t="shared" si="1010"/>
        <v>4843</v>
      </c>
      <c r="H1248" s="472">
        <f t="shared" si="1010"/>
        <v>18622.42</v>
      </c>
      <c r="I1248" s="472">
        <f t="shared" si="1010"/>
        <v>2386.32</v>
      </c>
      <c r="J1248" s="472">
        <f t="shared" si="1010"/>
        <v>2573.46</v>
      </c>
      <c r="K1248" s="472">
        <f t="shared" si="1010"/>
        <v>216.68</v>
      </c>
      <c r="L1248" s="472">
        <f t="shared" si="1010"/>
        <v>166.99</v>
      </c>
      <c r="M1248" s="472">
        <f t="shared" si="1010"/>
        <v>2246.62</v>
      </c>
      <c r="N1248" s="472">
        <f t="shared" si="1010"/>
        <v>157</v>
      </c>
      <c r="O1248" s="472">
        <f t="shared" si="1010"/>
        <v>120</v>
      </c>
      <c r="P1248" s="472">
        <f t="shared" si="1010"/>
        <v>400</v>
      </c>
      <c r="Q1248" s="472">
        <f t="shared" si="1010"/>
        <v>2739</v>
      </c>
      <c r="R1248" s="472">
        <f t="shared" si="1010"/>
        <v>88045.95</v>
      </c>
      <c r="S1248" s="472">
        <f t="shared" si="1010"/>
        <v>4197.2</v>
      </c>
      <c r="T1248" s="472">
        <f t="shared" si="1010"/>
        <v>644.4</v>
      </c>
      <c r="U1248" s="472">
        <f t="shared" si="1010"/>
        <v>4841.6</v>
      </c>
      <c r="V1248" s="472">
        <f t="shared" si="1010"/>
        <v>0</v>
      </c>
      <c r="W1248" s="472">
        <f t="shared" si="1010"/>
        <v>7804.54</v>
      </c>
      <c r="X1248" s="472">
        <f t="shared" si="1010"/>
        <v>5748.04</v>
      </c>
      <c r="Y1248" s="472">
        <f t="shared" si="1010"/>
        <v>14776.71</v>
      </c>
      <c r="Z1248" s="472">
        <f t="shared" si="1010"/>
        <v>8715.94</v>
      </c>
      <c r="AA1248" s="472">
        <f t="shared" si="1010"/>
        <v>0</v>
      </c>
      <c r="AB1248" s="472">
        <f t="shared" si="1010"/>
        <v>4361.8</v>
      </c>
      <c r="AC1248" s="472">
        <f t="shared" si="1010"/>
        <v>211.94</v>
      </c>
      <c r="AD1248" s="472">
        <f t="shared" si="1010"/>
        <v>148.62</v>
      </c>
      <c r="AE1248" s="472">
        <f t="shared" si="1010"/>
        <v>10149.93</v>
      </c>
      <c r="AF1248" s="472">
        <f t="shared" si="1010"/>
        <v>47161.5</v>
      </c>
      <c r="AG1248" s="472">
        <f t="shared" si="1010"/>
        <v>0</v>
      </c>
      <c r="AH1248" s="472">
        <f t="shared" si="1010"/>
        <v>6326.59</v>
      </c>
      <c r="AI1248" s="472">
        <f t="shared" si="1010"/>
        <v>19516.26</v>
      </c>
      <c r="AJ1248" s="472">
        <f t="shared" si="1010"/>
        <v>124921.87</v>
      </c>
      <c r="AK1248" s="472">
        <f t="shared" si="1010"/>
        <v>0</v>
      </c>
      <c r="AL1248" s="472">
        <f t="shared" si="1010"/>
        <v>5194.15</v>
      </c>
      <c r="AM1248" s="497">
        <f t="shared" si="1010"/>
        <v>223003.57</v>
      </c>
      <c r="AN1248" s="472">
        <f t="shared" si="1010"/>
        <v>121771</v>
      </c>
      <c r="AO1248" s="472">
        <f t="shared" si="1010"/>
        <v>23355</v>
      </c>
      <c r="AP1248" s="472">
        <f t="shared" si="1010"/>
        <v>13053</v>
      </c>
      <c r="AQ1248" s="472">
        <f t="shared" si="1010"/>
        <v>381182.1</v>
      </c>
    </row>
    <row r="1249" s="449" customFormat="1" ht="14" customHeight="1" spans="1:43">
      <c r="A1249" s="469"/>
      <c r="B1249" s="470"/>
      <c r="C1249" s="519" t="s">
        <v>1209</v>
      </c>
      <c r="D1249" s="474"/>
      <c r="E1249" s="475">
        <f t="shared" ref="E1249:AQ1249" si="1011">SUM(E1250)</f>
        <v>0</v>
      </c>
      <c r="F1249" s="475">
        <f t="shared" si="1011"/>
        <v>0</v>
      </c>
      <c r="G1249" s="475">
        <f t="shared" si="1011"/>
        <v>0</v>
      </c>
      <c r="H1249" s="475">
        <f t="shared" si="1011"/>
        <v>0</v>
      </c>
      <c r="I1249" s="475">
        <f t="shared" si="1011"/>
        <v>0</v>
      </c>
      <c r="J1249" s="475">
        <f t="shared" si="1011"/>
        <v>0</v>
      </c>
      <c r="K1249" s="475">
        <f t="shared" si="1011"/>
        <v>0</v>
      </c>
      <c r="L1249" s="475">
        <f t="shared" si="1011"/>
        <v>0</v>
      </c>
      <c r="M1249" s="475">
        <f t="shared" si="1011"/>
        <v>0</v>
      </c>
      <c r="N1249" s="475">
        <f t="shared" si="1011"/>
        <v>0</v>
      </c>
      <c r="O1249" s="475">
        <f t="shared" si="1011"/>
        <v>0</v>
      </c>
      <c r="P1249" s="475">
        <f t="shared" si="1011"/>
        <v>0</v>
      </c>
      <c r="Q1249" s="475">
        <f t="shared" si="1011"/>
        <v>0</v>
      </c>
      <c r="R1249" s="475">
        <f t="shared" si="1011"/>
        <v>0</v>
      </c>
      <c r="S1249" s="475">
        <f t="shared" si="1011"/>
        <v>0</v>
      </c>
      <c r="T1249" s="475">
        <f t="shared" si="1011"/>
        <v>0</v>
      </c>
      <c r="U1249" s="475">
        <f t="shared" si="1011"/>
        <v>0</v>
      </c>
      <c r="V1249" s="475">
        <f t="shared" si="1011"/>
        <v>0</v>
      </c>
      <c r="W1249" s="475">
        <f t="shared" si="1011"/>
        <v>0</v>
      </c>
      <c r="X1249" s="475">
        <f t="shared" si="1011"/>
        <v>0</v>
      </c>
      <c r="Y1249" s="475">
        <f t="shared" si="1011"/>
        <v>0</v>
      </c>
      <c r="Z1249" s="475">
        <f t="shared" si="1011"/>
        <v>0</v>
      </c>
      <c r="AA1249" s="475">
        <f t="shared" si="1011"/>
        <v>0</v>
      </c>
      <c r="AB1249" s="475">
        <f t="shared" si="1011"/>
        <v>0</v>
      </c>
      <c r="AC1249" s="475">
        <f t="shared" si="1011"/>
        <v>0</v>
      </c>
      <c r="AD1249" s="475">
        <f t="shared" si="1011"/>
        <v>0</v>
      </c>
      <c r="AE1249" s="475">
        <f t="shared" si="1011"/>
        <v>0</v>
      </c>
      <c r="AF1249" s="475">
        <f t="shared" si="1011"/>
        <v>0</v>
      </c>
      <c r="AG1249" s="475">
        <f t="shared" si="1011"/>
        <v>0</v>
      </c>
      <c r="AH1249" s="475">
        <f t="shared" si="1011"/>
        <v>0</v>
      </c>
      <c r="AI1249" s="475">
        <f t="shared" si="1011"/>
        <v>0</v>
      </c>
      <c r="AJ1249" s="475">
        <f t="shared" si="1011"/>
        <v>0</v>
      </c>
      <c r="AK1249" s="475">
        <f t="shared" si="1011"/>
        <v>0</v>
      </c>
      <c r="AL1249" s="475">
        <f t="shared" si="1011"/>
        <v>0</v>
      </c>
      <c r="AM1249" s="523">
        <f t="shared" si="1011"/>
        <v>0</v>
      </c>
      <c r="AN1249" s="475">
        <f t="shared" si="1011"/>
        <v>0</v>
      </c>
      <c r="AO1249" s="475">
        <f t="shared" si="1011"/>
        <v>0</v>
      </c>
      <c r="AP1249" s="475">
        <f t="shared" si="1011"/>
        <v>0</v>
      </c>
      <c r="AQ1249" s="475">
        <f t="shared" si="1011"/>
        <v>0</v>
      </c>
    </row>
    <row r="1250" s="449" customFormat="1" ht="14" customHeight="1" spans="1:43">
      <c r="A1250" s="469"/>
      <c r="B1250" s="470"/>
      <c r="C1250" s="520" t="s">
        <v>1210</v>
      </c>
      <c r="D1250" s="474"/>
      <c r="E1250" s="475">
        <f t="shared" ref="E1250:E1253" si="1012">R1250+U1250+V1250+AJ1250+AL1250</f>
        <v>0</v>
      </c>
      <c r="F1250" s="470"/>
      <c r="G1250" s="470"/>
      <c r="H1250" s="470"/>
      <c r="I1250" s="470"/>
      <c r="J1250" s="470"/>
      <c r="K1250" s="470"/>
      <c r="L1250" s="470"/>
      <c r="M1250" s="470"/>
      <c r="N1250" s="470"/>
      <c r="O1250" s="470"/>
      <c r="P1250" s="470"/>
      <c r="Q1250" s="470"/>
      <c r="R1250" s="458">
        <f t="shared" ref="R1250:R1253" si="1013">SUM(F1250:Q1250)</f>
        <v>0</v>
      </c>
      <c r="S1250" s="476"/>
      <c r="T1250" s="476"/>
      <c r="U1250" s="458">
        <f t="shared" ref="U1250:U1253" si="1014">SUM(S1250:T1250)</f>
        <v>0</v>
      </c>
      <c r="V1250" s="476"/>
      <c r="W1250" s="476"/>
      <c r="X1250" s="476"/>
      <c r="Y1250" s="476"/>
      <c r="Z1250" s="476"/>
      <c r="AA1250" s="476"/>
      <c r="AB1250" s="476"/>
      <c r="AC1250" s="476"/>
      <c r="AD1250" s="476"/>
      <c r="AE1250" s="476"/>
      <c r="AF1250" s="476"/>
      <c r="AG1250" s="476"/>
      <c r="AH1250" s="476"/>
      <c r="AI1250" s="476"/>
      <c r="AJ1250" s="458">
        <f t="shared" ref="AJ1250:AJ1253" si="1015">SUM(W1250:AI1250)</f>
        <v>0</v>
      </c>
      <c r="AK1250" s="476"/>
      <c r="AL1250" s="476"/>
      <c r="AM1250" s="499">
        <f t="shared" ref="AM1250:AM1253" si="1016">R1250+U1250+V1250+AJ1250+AL1250</f>
        <v>0</v>
      </c>
      <c r="AN1250" s="470"/>
      <c r="AO1250" s="470"/>
      <c r="AP1250" s="470"/>
      <c r="AQ1250" s="72">
        <f t="shared" ref="AQ1250:AQ1253" si="1017">AM1250+AN1250+AO1250+AP1250</f>
        <v>0</v>
      </c>
    </row>
    <row r="1251" s="449" customFormat="1" ht="14" customHeight="1" spans="1:43">
      <c r="A1251" s="469"/>
      <c r="B1251" s="470"/>
      <c r="C1251" s="481" t="s">
        <v>1211</v>
      </c>
      <c r="D1251" s="474"/>
      <c r="E1251" s="475">
        <f t="shared" ref="E1251:AQ1251" si="1018">E1252</f>
        <v>488</v>
      </c>
      <c r="F1251" s="475">
        <f t="shared" si="1018"/>
        <v>0</v>
      </c>
      <c r="G1251" s="475">
        <f t="shared" si="1018"/>
        <v>0</v>
      </c>
      <c r="H1251" s="475">
        <f t="shared" si="1018"/>
        <v>0</v>
      </c>
      <c r="I1251" s="475">
        <f t="shared" si="1018"/>
        <v>0</v>
      </c>
      <c r="J1251" s="475">
        <f t="shared" si="1018"/>
        <v>0</v>
      </c>
      <c r="K1251" s="475">
        <f t="shared" si="1018"/>
        <v>0</v>
      </c>
      <c r="L1251" s="475">
        <f t="shared" si="1018"/>
        <v>0</v>
      </c>
      <c r="M1251" s="475">
        <f t="shared" si="1018"/>
        <v>0</v>
      </c>
      <c r="N1251" s="475">
        <f t="shared" si="1018"/>
        <v>0</v>
      </c>
      <c r="O1251" s="475">
        <f t="shared" si="1018"/>
        <v>0</v>
      </c>
      <c r="P1251" s="475">
        <f t="shared" si="1018"/>
        <v>0</v>
      </c>
      <c r="Q1251" s="475">
        <f t="shared" si="1018"/>
        <v>0</v>
      </c>
      <c r="R1251" s="475">
        <f t="shared" si="1018"/>
        <v>0</v>
      </c>
      <c r="S1251" s="475">
        <f t="shared" si="1018"/>
        <v>0</v>
      </c>
      <c r="T1251" s="475">
        <f t="shared" si="1018"/>
        <v>0</v>
      </c>
      <c r="U1251" s="475">
        <f t="shared" si="1018"/>
        <v>0</v>
      </c>
      <c r="V1251" s="475">
        <f t="shared" si="1018"/>
        <v>488</v>
      </c>
      <c r="W1251" s="475">
        <f t="shared" si="1018"/>
        <v>0</v>
      </c>
      <c r="X1251" s="475">
        <f t="shared" si="1018"/>
        <v>0</v>
      </c>
      <c r="Y1251" s="475">
        <f t="shared" si="1018"/>
        <v>0</v>
      </c>
      <c r="Z1251" s="475">
        <f t="shared" si="1018"/>
        <v>0</v>
      </c>
      <c r="AA1251" s="475">
        <f t="shared" si="1018"/>
        <v>0</v>
      </c>
      <c r="AB1251" s="475">
        <f t="shared" si="1018"/>
        <v>0</v>
      </c>
      <c r="AC1251" s="475">
        <f t="shared" si="1018"/>
        <v>0</v>
      </c>
      <c r="AD1251" s="475">
        <f t="shared" si="1018"/>
        <v>0</v>
      </c>
      <c r="AE1251" s="475">
        <f t="shared" si="1018"/>
        <v>0</v>
      </c>
      <c r="AF1251" s="475">
        <f t="shared" si="1018"/>
        <v>0</v>
      </c>
      <c r="AG1251" s="475">
        <f t="shared" si="1018"/>
        <v>0</v>
      </c>
      <c r="AH1251" s="475">
        <f t="shared" si="1018"/>
        <v>0</v>
      </c>
      <c r="AI1251" s="475">
        <f t="shared" si="1018"/>
        <v>0</v>
      </c>
      <c r="AJ1251" s="475">
        <f t="shared" si="1018"/>
        <v>0</v>
      </c>
      <c r="AK1251" s="475">
        <f t="shared" si="1018"/>
        <v>0</v>
      </c>
      <c r="AL1251" s="475">
        <f t="shared" si="1018"/>
        <v>0</v>
      </c>
      <c r="AM1251" s="523">
        <f t="shared" si="1018"/>
        <v>488</v>
      </c>
      <c r="AN1251" s="475">
        <f t="shared" si="1018"/>
        <v>0</v>
      </c>
      <c r="AO1251" s="475">
        <f t="shared" si="1018"/>
        <v>0</v>
      </c>
      <c r="AP1251" s="475">
        <f t="shared" si="1018"/>
        <v>0</v>
      </c>
      <c r="AQ1251" s="475">
        <f t="shared" si="1018"/>
        <v>488</v>
      </c>
    </row>
    <row r="1252" s="449" customFormat="1" ht="14" customHeight="1" spans="1:43">
      <c r="A1252" s="469"/>
      <c r="B1252" s="470"/>
      <c r="C1252" s="521" t="s">
        <v>1212</v>
      </c>
      <c r="D1252" s="474"/>
      <c r="E1252" s="475">
        <f t="shared" si="1012"/>
        <v>488</v>
      </c>
      <c r="F1252" s="470"/>
      <c r="G1252" s="470"/>
      <c r="H1252" s="470"/>
      <c r="I1252" s="470"/>
      <c r="J1252" s="470"/>
      <c r="K1252" s="470"/>
      <c r="L1252" s="470"/>
      <c r="M1252" s="470"/>
      <c r="N1252" s="470"/>
      <c r="O1252" s="470"/>
      <c r="P1252" s="470"/>
      <c r="Q1252" s="470"/>
      <c r="R1252" s="458">
        <f t="shared" si="1013"/>
        <v>0</v>
      </c>
      <c r="S1252" s="476"/>
      <c r="T1252" s="476"/>
      <c r="U1252" s="458">
        <f t="shared" si="1014"/>
        <v>0</v>
      </c>
      <c r="V1252" s="476">
        <v>488</v>
      </c>
      <c r="W1252" s="476"/>
      <c r="X1252" s="476"/>
      <c r="Y1252" s="476"/>
      <c r="Z1252" s="476"/>
      <c r="AA1252" s="476"/>
      <c r="AB1252" s="476"/>
      <c r="AC1252" s="476"/>
      <c r="AD1252" s="476"/>
      <c r="AE1252" s="476"/>
      <c r="AF1252" s="476"/>
      <c r="AG1252" s="476"/>
      <c r="AH1252" s="476"/>
      <c r="AI1252" s="476"/>
      <c r="AJ1252" s="458">
        <f t="shared" si="1015"/>
        <v>0</v>
      </c>
      <c r="AK1252" s="476"/>
      <c r="AL1252" s="476"/>
      <c r="AM1252" s="499">
        <f t="shared" si="1016"/>
        <v>488</v>
      </c>
      <c r="AN1252" s="470"/>
      <c r="AO1252" s="470"/>
      <c r="AP1252" s="470"/>
      <c r="AQ1252" s="72">
        <f t="shared" si="1017"/>
        <v>488</v>
      </c>
    </row>
    <row r="1253" s="449" customFormat="1" ht="14" customHeight="1" spans="1:43">
      <c r="A1253" s="469"/>
      <c r="B1253" s="470"/>
      <c r="C1253" s="208"/>
      <c r="D1253" s="474"/>
      <c r="E1253" s="475">
        <f t="shared" si="1012"/>
        <v>0</v>
      </c>
      <c r="F1253" s="470"/>
      <c r="G1253" s="470"/>
      <c r="H1253" s="470"/>
      <c r="I1253" s="470"/>
      <c r="J1253" s="470"/>
      <c r="K1253" s="470"/>
      <c r="L1253" s="470"/>
      <c r="M1253" s="470"/>
      <c r="N1253" s="470"/>
      <c r="O1253" s="470"/>
      <c r="P1253" s="470"/>
      <c r="Q1253" s="470"/>
      <c r="R1253" s="458">
        <f t="shared" si="1013"/>
        <v>0</v>
      </c>
      <c r="S1253" s="476"/>
      <c r="T1253" s="476"/>
      <c r="U1253" s="458">
        <f t="shared" si="1014"/>
        <v>0</v>
      </c>
      <c r="V1253" s="476"/>
      <c r="W1253" s="476"/>
      <c r="X1253" s="476"/>
      <c r="Y1253" s="476"/>
      <c r="Z1253" s="476"/>
      <c r="AA1253" s="476"/>
      <c r="AB1253" s="476"/>
      <c r="AC1253" s="476"/>
      <c r="AD1253" s="476"/>
      <c r="AE1253" s="476"/>
      <c r="AF1253" s="476"/>
      <c r="AG1253" s="476"/>
      <c r="AH1253" s="476"/>
      <c r="AI1253" s="476"/>
      <c r="AJ1253" s="458">
        <f t="shared" si="1015"/>
        <v>0</v>
      </c>
      <c r="AK1253" s="476"/>
      <c r="AL1253" s="476"/>
      <c r="AM1253" s="499">
        <f t="shared" si="1016"/>
        <v>0</v>
      </c>
      <c r="AN1253" s="470"/>
      <c r="AO1253" s="470"/>
      <c r="AP1253" s="470"/>
      <c r="AQ1253" s="72">
        <f t="shared" si="1017"/>
        <v>0</v>
      </c>
    </row>
    <row r="1254" s="449" customFormat="1" ht="14" customHeight="1" spans="1:43">
      <c r="A1254" s="456" t="s">
        <v>1213</v>
      </c>
      <c r="B1254" s="479">
        <f>B75+B76+B133</f>
        <v>381671</v>
      </c>
      <c r="C1254" s="522" t="s">
        <v>1214</v>
      </c>
      <c r="D1254" s="472">
        <f>D8+D227+D230+D242+D331+D386+D442+D498+D615+D686+D764+D783+D908+D952+D1018+D1038+D1053+D1063+D1108+D1126+D1236+D1237+D1243+D1245+D1179</f>
        <v>0</v>
      </c>
      <c r="E1254" s="472">
        <f t="shared" ref="E1254:AQ1254" si="1019">E1248+E1249+E1251</f>
        <v>223491.57</v>
      </c>
      <c r="F1254" s="472">
        <f t="shared" si="1019"/>
        <v>53574.46</v>
      </c>
      <c r="G1254" s="472">
        <f t="shared" si="1019"/>
        <v>4843</v>
      </c>
      <c r="H1254" s="472">
        <f t="shared" si="1019"/>
        <v>18622.42</v>
      </c>
      <c r="I1254" s="472">
        <f t="shared" si="1019"/>
        <v>2386.32</v>
      </c>
      <c r="J1254" s="472">
        <f t="shared" si="1019"/>
        <v>2573.46</v>
      </c>
      <c r="K1254" s="472">
        <f t="shared" si="1019"/>
        <v>216.68</v>
      </c>
      <c r="L1254" s="472">
        <f t="shared" si="1019"/>
        <v>166.99</v>
      </c>
      <c r="M1254" s="472">
        <f t="shared" si="1019"/>
        <v>2246.62</v>
      </c>
      <c r="N1254" s="472">
        <f t="shared" si="1019"/>
        <v>157</v>
      </c>
      <c r="O1254" s="472">
        <f t="shared" si="1019"/>
        <v>120</v>
      </c>
      <c r="P1254" s="472">
        <f t="shared" si="1019"/>
        <v>400</v>
      </c>
      <c r="Q1254" s="472">
        <f t="shared" si="1019"/>
        <v>2739</v>
      </c>
      <c r="R1254" s="472">
        <f t="shared" si="1019"/>
        <v>88045.95</v>
      </c>
      <c r="S1254" s="472">
        <f t="shared" si="1019"/>
        <v>4197.2</v>
      </c>
      <c r="T1254" s="472">
        <f t="shared" si="1019"/>
        <v>644.4</v>
      </c>
      <c r="U1254" s="472">
        <f t="shared" si="1019"/>
        <v>4841.6</v>
      </c>
      <c r="V1254" s="472">
        <f t="shared" si="1019"/>
        <v>488</v>
      </c>
      <c r="W1254" s="472">
        <f t="shared" si="1019"/>
        <v>7804.54</v>
      </c>
      <c r="X1254" s="472">
        <f t="shared" si="1019"/>
        <v>5748.04</v>
      </c>
      <c r="Y1254" s="472">
        <f t="shared" si="1019"/>
        <v>14776.71</v>
      </c>
      <c r="Z1254" s="472">
        <f t="shared" si="1019"/>
        <v>8715.94</v>
      </c>
      <c r="AA1254" s="472">
        <f t="shared" si="1019"/>
        <v>0</v>
      </c>
      <c r="AB1254" s="472">
        <f t="shared" si="1019"/>
        <v>4361.8</v>
      </c>
      <c r="AC1254" s="472">
        <f t="shared" si="1019"/>
        <v>211.94</v>
      </c>
      <c r="AD1254" s="472">
        <f t="shared" si="1019"/>
        <v>148.62</v>
      </c>
      <c r="AE1254" s="472">
        <f t="shared" si="1019"/>
        <v>10149.93</v>
      </c>
      <c r="AF1254" s="472">
        <f t="shared" si="1019"/>
        <v>47161.5</v>
      </c>
      <c r="AG1254" s="472">
        <f t="shared" si="1019"/>
        <v>0</v>
      </c>
      <c r="AH1254" s="472">
        <f t="shared" si="1019"/>
        <v>6326.59</v>
      </c>
      <c r="AI1254" s="472">
        <f t="shared" si="1019"/>
        <v>19516.26</v>
      </c>
      <c r="AJ1254" s="472">
        <f t="shared" si="1019"/>
        <v>124921.87</v>
      </c>
      <c r="AK1254" s="472">
        <f t="shared" si="1019"/>
        <v>0</v>
      </c>
      <c r="AL1254" s="472">
        <f t="shared" si="1019"/>
        <v>5194.15</v>
      </c>
      <c r="AM1254" s="497">
        <f t="shared" si="1019"/>
        <v>223491.57</v>
      </c>
      <c r="AN1254" s="472">
        <f t="shared" si="1019"/>
        <v>121771</v>
      </c>
      <c r="AO1254" s="472">
        <f t="shared" si="1019"/>
        <v>23355</v>
      </c>
      <c r="AP1254" s="472">
        <f t="shared" si="1019"/>
        <v>13053</v>
      </c>
      <c r="AQ1254" s="472">
        <f t="shared" si="1019"/>
        <v>381670.1</v>
      </c>
    </row>
  </sheetData>
  <mergeCells count="37">
    <mergeCell ref="A1:AM1"/>
    <mergeCell ref="A3:B3"/>
    <mergeCell ref="C3:AM3"/>
    <mergeCell ref="AN3:AP3"/>
    <mergeCell ref="F4:AL4"/>
    <mergeCell ref="AN4:AO4"/>
    <mergeCell ref="F5:R5"/>
    <mergeCell ref="S5:U5"/>
    <mergeCell ref="W5:AJ5"/>
    <mergeCell ref="F6:L6"/>
    <mergeCell ref="M6:Q6"/>
    <mergeCell ref="Z6:AE6"/>
    <mergeCell ref="A4:A7"/>
    <mergeCell ref="B4:B7"/>
    <mergeCell ref="C4:C7"/>
    <mergeCell ref="D4:D7"/>
    <mergeCell ref="E4:E7"/>
    <mergeCell ref="R6:R7"/>
    <mergeCell ref="S6:S7"/>
    <mergeCell ref="T6:T7"/>
    <mergeCell ref="U6:U7"/>
    <mergeCell ref="V6:V7"/>
    <mergeCell ref="W6:W7"/>
    <mergeCell ref="X6:X7"/>
    <mergeCell ref="Y6:Y7"/>
    <mergeCell ref="AF6:AF7"/>
    <mergeCell ref="AG6:AG7"/>
    <mergeCell ref="AH6:AH7"/>
    <mergeCell ref="AI6:AI7"/>
    <mergeCell ref="AJ6:AJ7"/>
    <mergeCell ref="AK5:AK7"/>
    <mergeCell ref="AL5:AL7"/>
    <mergeCell ref="AM4:AM7"/>
    <mergeCell ref="AN5:AN7"/>
    <mergeCell ref="AO5:AO7"/>
    <mergeCell ref="AP4:AP7"/>
    <mergeCell ref="AQ3:AQ7"/>
  </mergeCells>
  <dataValidations count="1">
    <dataValidation type="whole" operator="between" allowBlank="1" showInputMessage="1" showErrorMessage="1" error="请输入整数！" sqref="B51:B52 B54:B55 B56:B60">
      <formula1>-100000000</formula1>
      <formula2>100000000</formula2>
    </dataValidation>
  </dataValidations>
  <pageMargins left="0.75" right="0.75" top="1" bottom="1" header="0.511805555555556" footer="0.511805555555556"/>
  <pageSetup paperSize="9" orientation="portrait"/>
  <headerFooter/>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0000FF"/>
  </sheetPr>
  <dimension ref="A1:AL96"/>
  <sheetViews>
    <sheetView workbookViewId="0">
      <pane xSplit="4" ySplit="6" topLeftCell="E73" activePane="bottomRight" state="frozen"/>
      <selection/>
      <selection pane="topRight"/>
      <selection pane="bottomLeft"/>
      <selection pane="bottomRight" activeCell="AO17" sqref="AO17"/>
    </sheetView>
  </sheetViews>
  <sheetFormatPr defaultColWidth="9" defaultRowHeight="14.25"/>
  <cols>
    <col min="1" max="1" width="8.25" customWidth="1"/>
    <col min="2" max="2" width="0.125" style="277" customWidth="1"/>
    <col min="3" max="3" width="4" style="277" hidden="1" customWidth="1"/>
    <col min="4" max="4" width="3.75" style="277" hidden="1" customWidth="1"/>
    <col min="5" max="5" width="4.75" style="277" hidden="1" customWidth="1"/>
    <col min="6" max="6" width="5.375" style="277" hidden="1" customWidth="1"/>
    <col min="7" max="7" width="5.75" style="223" hidden="1" customWidth="1"/>
    <col min="8" max="9" width="4.625" style="223" hidden="1" customWidth="1"/>
    <col min="10" max="10" width="3.875" style="278" hidden="1" customWidth="1"/>
    <col min="11" max="11" width="11.5" style="279" customWidth="1"/>
    <col min="12" max="12" width="5.625" style="280" hidden="1" customWidth="1"/>
    <col min="13" max="13" width="5.25" style="279" hidden="1" customWidth="1"/>
    <col min="14" max="14" width="4.375" style="279" hidden="1" customWidth="1"/>
    <col min="15" max="15" width="14.25" style="281" customWidth="1"/>
    <col min="16" max="16" width="5.125" style="281" hidden="1" customWidth="1"/>
    <col min="17" max="17" width="4.25" style="279" hidden="1" customWidth="1"/>
    <col min="18" max="18" width="6.25" style="281" hidden="1" customWidth="1"/>
    <col min="19" max="19" width="6.75" style="281" hidden="1" customWidth="1"/>
    <col min="20" max="20" width="7.875" style="282" hidden="1" customWidth="1"/>
    <col min="21" max="21" width="7.25" style="282" hidden="1" customWidth="1"/>
    <col min="22" max="22" width="8.75" style="282" customWidth="1"/>
    <col min="23" max="23" width="5.25" style="281" hidden="1" customWidth="1"/>
    <col min="24" max="24" width="11.875" style="281" customWidth="1"/>
    <col min="25" max="25" width="6.75" style="281" customWidth="1"/>
    <col min="26" max="26" width="5" style="281" customWidth="1"/>
    <col min="27" max="27" width="6.25" style="281" customWidth="1"/>
    <col min="28" max="28" width="0.25" style="281" hidden="1" customWidth="1"/>
    <col min="29" max="29" width="3.875" style="281" customWidth="1"/>
    <col min="30" max="30" width="4.125" style="281" hidden="1" customWidth="1"/>
    <col min="31" max="31" width="4.75" style="281" hidden="1" customWidth="1"/>
    <col min="32" max="32" width="4.875" style="281" customWidth="1"/>
    <col min="33" max="33" width="4.75" style="279" hidden="1" customWidth="1"/>
    <col min="34" max="34" width="11.75" style="281" customWidth="1"/>
    <col min="35" max="35" width="9.75" style="281" customWidth="1"/>
    <col min="36" max="36" width="13.5" style="281" customWidth="1"/>
    <col min="37" max="37" width="7.625" hidden="1" customWidth="1"/>
    <col min="38" max="38" width="0.125" customWidth="1"/>
  </cols>
  <sheetData>
    <row r="1" customFormat="1" ht="18" customHeight="1" spans="1:38">
      <c r="A1" s="283" t="s">
        <v>1215</v>
      </c>
      <c r="B1" s="283"/>
      <c r="C1" s="283"/>
      <c r="D1" s="283"/>
      <c r="E1" s="283"/>
      <c r="F1" s="283"/>
      <c r="G1" s="283"/>
      <c r="H1" s="283"/>
      <c r="I1" s="283"/>
      <c r="J1" s="332"/>
      <c r="K1" s="332"/>
      <c r="L1" s="332"/>
      <c r="M1" s="332"/>
      <c r="N1" s="332"/>
      <c r="O1" s="333"/>
      <c r="P1" s="333"/>
      <c r="Q1" s="332"/>
      <c r="R1" s="333"/>
      <c r="S1" s="333"/>
      <c r="T1" s="333"/>
      <c r="U1" s="333"/>
      <c r="V1" s="333"/>
      <c r="W1" s="333"/>
      <c r="X1" s="333"/>
      <c r="Y1" s="333"/>
      <c r="Z1" s="333"/>
      <c r="AA1" s="333"/>
      <c r="AB1" s="333"/>
      <c r="AC1" s="333"/>
      <c r="AD1" s="333"/>
      <c r="AE1" s="333"/>
      <c r="AF1" s="333"/>
      <c r="AG1" s="332"/>
      <c r="AH1" s="333"/>
      <c r="AI1" s="333"/>
      <c r="AJ1" s="333"/>
      <c r="AK1" s="283"/>
      <c r="AL1" s="283"/>
    </row>
    <row r="2" customFormat="1" ht="16" customHeight="1" spans="2:37">
      <c r="B2" s="277"/>
      <c r="C2" s="277"/>
      <c r="D2" s="277"/>
      <c r="E2" s="277"/>
      <c r="F2" s="277"/>
      <c r="G2" s="223"/>
      <c r="H2" s="223"/>
      <c r="I2" s="223"/>
      <c r="J2" s="278"/>
      <c r="K2" s="279"/>
      <c r="L2" s="280"/>
      <c r="M2" s="279"/>
      <c r="N2" s="279"/>
      <c r="O2" s="281"/>
      <c r="P2" s="281"/>
      <c r="Q2" s="279"/>
      <c r="R2" s="281"/>
      <c r="S2" s="281"/>
      <c r="T2" s="282"/>
      <c r="U2" s="282"/>
      <c r="V2" s="282"/>
      <c r="W2" s="281"/>
      <c r="X2" s="281"/>
      <c r="Y2" s="281"/>
      <c r="Z2" s="281"/>
      <c r="AA2" s="281"/>
      <c r="AB2" s="281"/>
      <c r="AC2" s="281"/>
      <c r="AD2" s="281"/>
      <c r="AE2" s="281"/>
      <c r="AF2" s="281"/>
      <c r="AG2" s="368" t="s">
        <v>1216</v>
      </c>
      <c r="AH2" s="369"/>
      <c r="AI2" s="369"/>
      <c r="AJ2" s="369"/>
      <c r="AK2" s="370"/>
    </row>
    <row r="3" customFormat="1" customHeight="1" spans="1:38">
      <c r="A3" s="284" t="s">
        <v>1217</v>
      </c>
      <c r="B3" s="285" t="s">
        <v>1218</v>
      </c>
      <c r="C3" s="286" t="s">
        <v>1219</v>
      </c>
      <c r="D3" s="287"/>
      <c r="E3" s="288"/>
      <c r="F3" s="289" t="s">
        <v>1220</v>
      </c>
      <c r="G3" s="290"/>
      <c r="H3" s="290"/>
      <c r="I3" s="290"/>
      <c r="J3" s="334"/>
      <c r="K3" s="334"/>
      <c r="L3" s="334"/>
      <c r="M3" s="334"/>
      <c r="N3" s="334"/>
      <c r="O3" s="290"/>
      <c r="P3" s="289"/>
      <c r="Q3" s="352"/>
      <c r="R3" s="289"/>
      <c r="S3" s="289"/>
      <c r="T3" s="289"/>
      <c r="U3" s="289"/>
      <c r="V3" s="289"/>
      <c r="W3" s="289"/>
      <c r="X3" s="353"/>
      <c r="Y3" s="363" t="s">
        <v>1221</v>
      </c>
      <c r="Z3" s="290"/>
      <c r="AA3" s="290"/>
      <c r="AB3" s="290"/>
      <c r="AC3" s="290"/>
      <c r="AD3" s="290"/>
      <c r="AE3" s="290"/>
      <c r="AF3" s="290"/>
      <c r="AG3" s="334"/>
      <c r="AH3" s="290"/>
      <c r="AI3" s="371"/>
      <c r="AJ3" s="372" t="s">
        <v>1222</v>
      </c>
      <c r="AK3" s="373" t="s">
        <v>1223</v>
      </c>
      <c r="AL3" s="374" t="s">
        <v>1224</v>
      </c>
    </row>
    <row r="4" s="274" customFormat="1" ht="16.5" customHeight="1" spans="1:38">
      <c r="A4" s="291"/>
      <c r="B4" s="292"/>
      <c r="C4" s="293" t="s">
        <v>1225</v>
      </c>
      <c r="D4" s="294"/>
      <c r="E4" s="295" t="s">
        <v>1226</v>
      </c>
      <c r="F4" s="296" t="s">
        <v>1227</v>
      </c>
      <c r="G4" s="297" t="s">
        <v>1228</v>
      </c>
      <c r="H4" s="298" t="s">
        <v>1229</v>
      </c>
      <c r="I4" s="298" t="s">
        <v>1230</v>
      </c>
      <c r="J4" s="335" t="s">
        <v>1231</v>
      </c>
      <c r="K4" s="335" t="s">
        <v>1232</v>
      </c>
      <c r="L4" s="335" t="s">
        <v>1233</v>
      </c>
      <c r="M4" s="335" t="s">
        <v>1234</v>
      </c>
      <c r="N4" s="335" t="s">
        <v>1235</v>
      </c>
      <c r="O4" s="336" t="s">
        <v>1236</v>
      </c>
      <c r="P4" s="337" t="s">
        <v>1237</v>
      </c>
      <c r="Q4" s="354" t="s">
        <v>1238</v>
      </c>
      <c r="R4" s="355"/>
      <c r="S4" s="355"/>
      <c r="T4" s="355"/>
      <c r="U4" s="355"/>
      <c r="V4" s="298" t="s">
        <v>1239</v>
      </c>
      <c r="W4" s="355"/>
      <c r="X4" s="337" t="s">
        <v>1240</v>
      </c>
      <c r="Y4" s="364" t="s">
        <v>1241</v>
      </c>
      <c r="Z4" s="364" t="s">
        <v>1242</v>
      </c>
      <c r="AA4" s="364" t="s">
        <v>1243</v>
      </c>
      <c r="AB4" s="298" t="s">
        <v>1244</v>
      </c>
      <c r="AC4" s="298" t="s">
        <v>1245</v>
      </c>
      <c r="AD4" s="298" t="s">
        <v>1246</v>
      </c>
      <c r="AE4" s="298" t="s">
        <v>1247</v>
      </c>
      <c r="AF4" s="298" t="s">
        <v>1248</v>
      </c>
      <c r="AG4" s="354" t="s">
        <v>1249</v>
      </c>
      <c r="AH4" s="298" t="s">
        <v>1250</v>
      </c>
      <c r="AI4" s="298" t="s">
        <v>1251</v>
      </c>
      <c r="AJ4" s="375"/>
      <c r="AK4" s="376"/>
      <c r="AL4" s="374"/>
    </row>
    <row r="5" s="274" customFormat="1" ht="29" customHeight="1" spans="1:38">
      <c r="A5" s="291"/>
      <c r="B5" s="292"/>
      <c r="C5" s="299" t="s">
        <v>1252</v>
      </c>
      <c r="D5" s="300" t="s">
        <v>1253</v>
      </c>
      <c r="E5" s="295"/>
      <c r="F5" s="296"/>
      <c r="G5" s="301"/>
      <c r="H5" s="302"/>
      <c r="I5" s="302"/>
      <c r="J5" s="338"/>
      <c r="K5" s="338"/>
      <c r="L5" s="338"/>
      <c r="M5" s="338"/>
      <c r="N5" s="338"/>
      <c r="O5" s="339"/>
      <c r="P5" s="337"/>
      <c r="Q5" s="354"/>
      <c r="R5" s="337" t="s">
        <v>1254</v>
      </c>
      <c r="S5" s="337" t="s">
        <v>1255</v>
      </c>
      <c r="T5" s="337" t="s">
        <v>1256</v>
      </c>
      <c r="U5" s="337" t="s">
        <v>1257</v>
      </c>
      <c r="V5" s="302"/>
      <c r="W5" s="355"/>
      <c r="X5" s="337"/>
      <c r="Y5" s="365"/>
      <c r="Z5" s="365"/>
      <c r="AA5" s="365"/>
      <c r="AB5" s="302"/>
      <c r="AC5" s="302"/>
      <c r="AD5" s="302"/>
      <c r="AE5" s="302"/>
      <c r="AF5" s="302"/>
      <c r="AG5" s="354"/>
      <c r="AH5" s="302"/>
      <c r="AI5" s="302"/>
      <c r="AJ5" s="375"/>
      <c r="AK5" s="377"/>
      <c r="AL5" s="374"/>
    </row>
    <row r="6" s="275" customFormat="1" ht="16" customHeight="1" spans="1:38">
      <c r="A6" s="303" t="s">
        <v>1258</v>
      </c>
      <c r="B6" s="304">
        <f t="shared" ref="B6:AJ6" si="0">SUM(B7:B87)</f>
        <v>1824</v>
      </c>
      <c r="C6" s="304">
        <f t="shared" si="0"/>
        <v>27</v>
      </c>
      <c r="D6" s="304">
        <f t="shared" si="0"/>
        <v>15</v>
      </c>
      <c r="E6" s="304">
        <f t="shared" si="0"/>
        <v>0</v>
      </c>
      <c r="F6" s="304">
        <f t="shared" si="0"/>
        <v>0</v>
      </c>
      <c r="G6" s="304">
        <f t="shared" si="0"/>
        <v>0</v>
      </c>
      <c r="H6" s="304">
        <f t="shared" si="0"/>
        <v>0</v>
      </c>
      <c r="I6" s="304">
        <f t="shared" si="0"/>
        <v>0</v>
      </c>
      <c r="J6" s="340">
        <f t="shared" si="0"/>
        <v>0</v>
      </c>
      <c r="K6" s="340">
        <f t="shared" si="0"/>
        <v>-14</v>
      </c>
      <c r="L6" s="340">
        <f t="shared" si="0"/>
        <v>0</v>
      </c>
      <c r="M6" s="340">
        <f t="shared" si="0"/>
        <v>0</v>
      </c>
      <c r="N6" s="340">
        <f t="shared" si="0"/>
        <v>0</v>
      </c>
      <c r="O6" s="341">
        <f t="shared" si="0"/>
        <v>-14</v>
      </c>
      <c r="P6" s="342">
        <f t="shared" si="0"/>
        <v>0</v>
      </c>
      <c r="Q6" s="356">
        <f t="shared" si="0"/>
        <v>0</v>
      </c>
      <c r="R6" s="342">
        <f t="shared" si="0"/>
        <v>1201</v>
      </c>
      <c r="S6" s="342">
        <f t="shared" si="0"/>
        <v>38574.3</v>
      </c>
      <c r="T6" s="342">
        <f t="shared" si="0"/>
        <v>0</v>
      </c>
      <c r="U6" s="342">
        <f t="shared" si="0"/>
        <v>724.91</v>
      </c>
      <c r="V6" s="356">
        <f t="shared" si="0"/>
        <v>-6.12</v>
      </c>
      <c r="W6" s="342">
        <f t="shared" si="0"/>
        <v>317.7</v>
      </c>
      <c r="X6" s="342">
        <f t="shared" si="0"/>
        <v>-20.12</v>
      </c>
      <c r="Y6" s="341">
        <f t="shared" si="0"/>
        <v>-42.2</v>
      </c>
      <c r="Z6" s="341">
        <f t="shared" si="0"/>
        <v>-86</v>
      </c>
      <c r="AA6" s="341">
        <f t="shared" si="0"/>
        <v>0</v>
      </c>
      <c r="AB6" s="341">
        <f t="shared" si="0"/>
        <v>0</v>
      </c>
      <c r="AC6" s="341">
        <f t="shared" si="0"/>
        <v>-41</v>
      </c>
      <c r="AD6" s="341">
        <f t="shared" si="0"/>
        <v>0</v>
      </c>
      <c r="AE6" s="341">
        <f t="shared" si="0"/>
        <v>0</v>
      </c>
      <c r="AF6" s="341">
        <f t="shared" si="0"/>
        <v>-7.5</v>
      </c>
      <c r="AG6" s="340">
        <f t="shared" si="0"/>
        <v>0</v>
      </c>
      <c r="AH6" s="341">
        <f t="shared" si="0"/>
        <v>-128.8</v>
      </c>
      <c r="AI6" s="341">
        <f t="shared" si="0"/>
        <v>-305.5</v>
      </c>
      <c r="AJ6" s="378">
        <f t="shared" si="0"/>
        <v>-325.62</v>
      </c>
      <c r="AK6" s="379">
        <f>SUM(AK7:AK79)</f>
        <v>1533.25</v>
      </c>
      <c r="AL6" s="380">
        <f>SUM(AL7:AL79)</f>
        <v>334.5</v>
      </c>
    </row>
    <row r="7" s="276" customFormat="1" ht="15" customHeight="1" spans="1:38">
      <c r="A7" s="305" t="s">
        <v>1259</v>
      </c>
      <c r="B7" s="306">
        <v>55</v>
      </c>
      <c r="C7" s="307">
        <v>8</v>
      </c>
      <c r="D7" s="307">
        <v>3</v>
      </c>
      <c r="E7" s="307"/>
      <c r="F7" s="308"/>
      <c r="G7" s="309"/>
      <c r="H7" s="310"/>
      <c r="I7" s="343"/>
      <c r="J7" s="344"/>
      <c r="K7" s="345"/>
      <c r="L7" s="345"/>
      <c r="M7" s="345"/>
      <c r="N7" s="345"/>
      <c r="O7" s="346">
        <f t="shared" ref="O7:O11" si="1">G7+H7+K7+L7+M7+N7</f>
        <v>0</v>
      </c>
      <c r="P7" s="343"/>
      <c r="Q7" s="345"/>
      <c r="R7" s="357">
        <v>106</v>
      </c>
      <c r="S7" s="357">
        <v>3000</v>
      </c>
      <c r="T7" s="358" t="s">
        <v>1260</v>
      </c>
      <c r="U7" s="358">
        <v>33.23</v>
      </c>
      <c r="V7" s="359"/>
      <c r="W7" s="357">
        <v>88.7</v>
      </c>
      <c r="X7" s="360">
        <f t="shared" ref="X7:X70" si="2">O7+P7+Q7+V7</f>
        <v>0</v>
      </c>
      <c r="Y7" s="366">
        <v>-5</v>
      </c>
      <c r="Z7" s="366"/>
      <c r="AA7" s="366">
        <v>-3</v>
      </c>
      <c r="AB7" s="366"/>
      <c r="AC7" s="366">
        <v>-8</v>
      </c>
      <c r="AD7" s="366"/>
      <c r="AE7" s="366"/>
      <c r="AF7" s="357">
        <v>-6</v>
      </c>
      <c r="AG7" s="381"/>
      <c r="AH7" s="366"/>
      <c r="AI7" s="366">
        <f t="shared" ref="AI7:AI70" si="3">SUM(Y7:AH7)</f>
        <v>-22</v>
      </c>
      <c r="AJ7" s="382">
        <f t="shared" ref="AJ7:AJ70" si="4">X7+AI7</f>
        <v>-22</v>
      </c>
      <c r="AK7" s="383">
        <v>323.31</v>
      </c>
      <c r="AL7" s="384">
        <v>-3.81999999999999</v>
      </c>
    </row>
    <row r="8" s="276" customFormat="1" ht="15" customHeight="1" spans="1:38">
      <c r="A8" s="305" t="s">
        <v>1261</v>
      </c>
      <c r="B8" s="306">
        <v>24</v>
      </c>
      <c r="C8" s="307">
        <v>5</v>
      </c>
      <c r="D8" s="307">
        <v>1</v>
      </c>
      <c r="E8" s="307"/>
      <c r="F8" s="308"/>
      <c r="G8" s="309"/>
      <c r="H8" s="310"/>
      <c r="I8" s="347"/>
      <c r="J8" s="348"/>
      <c r="K8" s="345"/>
      <c r="L8" s="345"/>
      <c r="M8" s="345"/>
      <c r="N8" s="345"/>
      <c r="O8" s="346">
        <f t="shared" si="1"/>
        <v>0</v>
      </c>
      <c r="P8" s="347"/>
      <c r="Q8" s="345"/>
      <c r="R8" s="357">
        <v>31</v>
      </c>
      <c r="S8" s="357">
        <v>512</v>
      </c>
      <c r="T8" s="358" t="s">
        <v>1260</v>
      </c>
      <c r="U8" s="358">
        <v>33.23</v>
      </c>
      <c r="V8" s="359"/>
      <c r="W8" s="357"/>
      <c r="X8" s="360">
        <f t="shared" si="2"/>
        <v>0</v>
      </c>
      <c r="Y8" s="366"/>
      <c r="Z8" s="366"/>
      <c r="AA8" s="366"/>
      <c r="AB8" s="366"/>
      <c r="AC8" s="366"/>
      <c r="AD8" s="366"/>
      <c r="AE8" s="366"/>
      <c r="AF8" s="357"/>
      <c r="AG8" s="381"/>
      <c r="AH8" s="366">
        <v>-10</v>
      </c>
      <c r="AI8" s="366">
        <f t="shared" si="3"/>
        <v>-10</v>
      </c>
      <c r="AJ8" s="382">
        <f t="shared" si="4"/>
        <v>-10</v>
      </c>
      <c r="AK8" s="383">
        <v>93.42</v>
      </c>
      <c r="AL8" s="384">
        <v>15</v>
      </c>
    </row>
    <row r="9" s="276" customFormat="1" ht="15" customHeight="1" spans="1:38">
      <c r="A9" s="305" t="s">
        <v>1262</v>
      </c>
      <c r="B9" s="306">
        <v>20</v>
      </c>
      <c r="C9" s="307">
        <v>4</v>
      </c>
      <c r="D9" s="307">
        <v>1</v>
      </c>
      <c r="E9" s="307"/>
      <c r="F9" s="308"/>
      <c r="G9" s="309"/>
      <c r="H9" s="310"/>
      <c r="I9" s="347"/>
      <c r="J9" s="348"/>
      <c r="K9" s="345"/>
      <c r="L9" s="345"/>
      <c r="M9" s="345"/>
      <c r="N9" s="345"/>
      <c r="O9" s="346">
        <f t="shared" si="1"/>
        <v>0</v>
      </c>
      <c r="P9" s="347"/>
      <c r="Q9" s="345"/>
      <c r="R9" s="357">
        <v>38</v>
      </c>
      <c r="S9" s="357">
        <v>478</v>
      </c>
      <c r="T9" s="358" t="s">
        <v>1260</v>
      </c>
      <c r="U9" s="358">
        <v>33.23</v>
      </c>
      <c r="V9" s="359"/>
      <c r="W9" s="357"/>
      <c r="X9" s="360">
        <f t="shared" si="2"/>
        <v>0</v>
      </c>
      <c r="Y9" s="366"/>
      <c r="Z9" s="366"/>
      <c r="AA9" s="366"/>
      <c r="AB9" s="366"/>
      <c r="AC9" s="366"/>
      <c r="AD9" s="366"/>
      <c r="AE9" s="366"/>
      <c r="AF9" s="366"/>
      <c r="AG9" s="381"/>
      <c r="AH9" s="366">
        <v>-13</v>
      </c>
      <c r="AI9" s="366">
        <f t="shared" si="3"/>
        <v>-13</v>
      </c>
      <c r="AJ9" s="382">
        <f t="shared" si="4"/>
        <v>-13</v>
      </c>
      <c r="AK9" s="383">
        <v>86.56</v>
      </c>
      <c r="AL9" s="384">
        <v>16</v>
      </c>
    </row>
    <row r="10" s="276" customFormat="1" ht="15" customHeight="1" spans="1:38">
      <c r="A10" s="305" t="s">
        <v>1263</v>
      </c>
      <c r="B10" s="311">
        <v>54</v>
      </c>
      <c r="C10" s="307">
        <v>1</v>
      </c>
      <c r="D10" s="307">
        <v>1</v>
      </c>
      <c r="E10" s="307"/>
      <c r="F10" s="308"/>
      <c r="G10" s="312"/>
      <c r="H10" s="313"/>
      <c r="I10" s="316"/>
      <c r="J10" s="348"/>
      <c r="K10" s="345"/>
      <c r="L10" s="345"/>
      <c r="M10" s="345"/>
      <c r="N10" s="345"/>
      <c r="O10" s="346">
        <f t="shared" si="1"/>
        <v>0</v>
      </c>
      <c r="P10" s="347"/>
      <c r="Q10" s="345"/>
      <c r="R10" s="357">
        <v>100</v>
      </c>
      <c r="S10" s="357">
        <v>1950</v>
      </c>
      <c r="T10" s="358" t="s">
        <v>1260</v>
      </c>
      <c r="U10" s="308">
        <v>33.23</v>
      </c>
      <c r="V10" s="359"/>
      <c r="W10" s="357">
        <v>10</v>
      </c>
      <c r="X10" s="360">
        <f t="shared" si="2"/>
        <v>0</v>
      </c>
      <c r="Y10" s="366"/>
      <c r="Z10" s="366"/>
      <c r="AA10" s="366"/>
      <c r="AB10" s="366"/>
      <c r="AC10" s="366"/>
      <c r="AD10" s="366"/>
      <c r="AE10" s="366"/>
      <c r="AF10" s="366"/>
      <c r="AG10" s="381"/>
      <c r="AH10" s="366"/>
      <c r="AI10" s="366">
        <f t="shared" si="3"/>
        <v>0</v>
      </c>
      <c r="AJ10" s="382">
        <f t="shared" si="4"/>
        <v>0</v>
      </c>
      <c r="AK10" s="383">
        <v>38.7</v>
      </c>
      <c r="AL10" s="384">
        <v>13.5</v>
      </c>
    </row>
    <row r="11" s="276" customFormat="1" ht="15" customHeight="1" spans="1:38">
      <c r="A11" s="305" t="s">
        <v>1264</v>
      </c>
      <c r="B11" s="311"/>
      <c r="C11" s="307"/>
      <c r="D11" s="307"/>
      <c r="E11" s="314"/>
      <c r="F11" s="315"/>
      <c r="G11" s="312"/>
      <c r="H11" s="316"/>
      <c r="I11" s="316"/>
      <c r="J11" s="348"/>
      <c r="K11" s="345"/>
      <c r="L11" s="345"/>
      <c r="M11" s="345"/>
      <c r="N11" s="345"/>
      <c r="O11" s="346">
        <f t="shared" si="1"/>
        <v>0</v>
      </c>
      <c r="P11" s="347"/>
      <c r="Q11" s="345"/>
      <c r="R11" s="357">
        <v>20</v>
      </c>
      <c r="S11" s="357">
        <v>500</v>
      </c>
      <c r="T11" s="308" t="s">
        <v>1265</v>
      </c>
      <c r="U11" s="308">
        <v>40</v>
      </c>
      <c r="V11" s="359"/>
      <c r="W11" s="357"/>
      <c r="X11" s="360">
        <f t="shared" si="2"/>
        <v>0</v>
      </c>
      <c r="Y11" s="366"/>
      <c r="Z11" s="366"/>
      <c r="AA11" s="366"/>
      <c r="AB11" s="366"/>
      <c r="AC11" s="366"/>
      <c r="AD11" s="366"/>
      <c r="AE11" s="366"/>
      <c r="AF11" s="366"/>
      <c r="AG11" s="381"/>
      <c r="AH11" s="366"/>
      <c r="AI11" s="366">
        <f t="shared" si="3"/>
        <v>0</v>
      </c>
      <c r="AJ11" s="382">
        <f t="shared" si="4"/>
        <v>0</v>
      </c>
      <c r="AK11" s="383"/>
      <c r="AL11" s="384"/>
    </row>
    <row r="12" s="276" customFormat="1" ht="15" customHeight="1" spans="1:38">
      <c r="A12" s="317" t="s">
        <v>1266</v>
      </c>
      <c r="B12" s="318">
        <v>23</v>
      </c>
      <c r="C12" s="307">
        <v>1</v>
      </c>
      <c r="D12" s="307">
        <v>2</v>
      </c>
      <c r="E12" s="314"/>
      <c r="F12" s="315"/>
      <c r="G12" s="319"/>
      <c r="H12" s="316"/>
      <c r="I12" s="316"/>
      <c r="J12" s="348"/>
      <c r="K12" s="345"/>
      <c r="L12" s="345"/>
      <c r="M12" s="345"/>
      <c r="N12" s="345"/>
      <c r="O12" s="346">
        <f>H12+K12+L12+M12+N12</f>
        <v>0</v>
      </c>
      <c r="P12" s="347"/>
      <c r="Q12" s="361"/>
      <c r="R12" s="328">
        <v>37</v>
      </c>
      <c r="S12" s="328">
        <v>216</v>
      </c>
      <c r="T12" s="358" t="s">
        <v>1260</v>
      </c>
      <c r="U12" s="358">
        <v>33.23</v>
      </c>
      <c r="V12" s="359"/>
      <c r="W12" s="328"/>
      <c r="X12" s="360">
        <f t="shared" si="2"/>
        <v>0</v>
      </c>
      <c r="Y12" s="366">
        <v>-1</v>
      </c>
      <c r="Z12" s="366"/>
      <c r="AA12" s="366"/>
      <c r="AB12" s="366"/>
      <c r="AC12" s="367"/>
      <c r="AD12" s="367"/>
      <c r="AE12" s="366"/>
      <c r="AF12" s="366"/>
      <c r="AG12" s="385"/>
      <c r="AH12" s="367">
        <v>-5</v>
      </c>
      <c r="AI12" s="366">
        <f t="shared" si="3"/>
        <v>-6</v>
      </c>
      <c r="AJ12" s="382">
        <f t="shared" si="4"/>
        <v>-6</v>
      </c>
      <c r="AK12" s="383">
        <v>27</v>
      </c>
      <c r="AL12" s="384">
        <v>11</v>
      </c>
    </row>
    <row r="13" s="276" customFormat="1" ht="15" customHeight="1" spans="1:38">
      <c r="A13" s="317" t="s">
        <v>1267</v>
      </c>
      <c r="B13" s="318">
        <v>11</v>
      </c>
      <c r="C13" s="307">
        <v>1</v>
      </c>
      <c r="D13" s="307">
        <v>1</v>
      </c>
      <c r="E13" s="314"/>
      <c r="F13" s="315"/>
      <c r="G13" s="320"/>
      <c r="H13" s="316"/>
      <c r="I13" s="316"/>
      <c r="J13" s="348"/>
      <c r="K13" s="345"/>
      <c r="L13" s="345"/>
      <c r="M13" s="345"/>
      <c r="N13" s="345"/>
      <c r="O13" s="346">
        <f t="shared" ref="O13:O77" si="5">G13+H13+K13+L13+M13+N13</f>
        <v>0</v>
      </c>
      <c r="P13" s="347"/>
      <c r="Q13" s="361"/>
      <c r="R13" s="328">
        <v>22</v>
      </c>
      <c r="S13" s="328">
        <v>210</v>
      </c>
      <c r="T13" s="358" t="s">
        <v>1260</v>
      </c>
      <c r="U13" s="358">
        <v>33.23</v>
      </c>
      <c r="V13" s="359"/>
      <c r="W13" s="328"/>
      <c r="X13" s="360">
        <f t="shared" si="2"/>
        <v>0</v>
      </c>
      <c r="Y13" s="366">
        <v>-1</v>
      </c>
      <c r="Z13" s="366"/>
      <c r="AA13" s="366"/>
      <c r="AB13" s="366"/>
      <c r="AC13" s="367"/>
      <c r="AD13" s="367"/>
      <c r="AE13" s="366"/>
      <c r="AF13" s="366"/>
      <c r="AG13" s="385"/>
      <c r="AH13" s="367">
        <v>-3</v>
      </c>
      <c r="AI13" s="366">
        <f t="shared" si="3"/>
        <v>-4</v>
      </c>
      <c r="AJ13" s="382">
        <f t="shared" si="4"/>
        <v>-4</v>
      </c>
      <c r="AK13" s="383">
        <v>27.7</v>
      </c>
      <c r="AL13" s="384">
        <v>11</v>
      </c>
    </row>
    <row r="14" s="276" customFormat="1" ht="15" customHeight="1" spans="1:38">
      <c r="A14" s="321" t="s">
        <v>1268</v>
      </c>
      <c r="B14" s="318"/>
      <c r="C14" s="322"/>
      <c r="D14" s="307"/>
      <c r="E14" s="314"/>
      <c r="F14" s="315"/>
      <c r="G14" s="320"/>
      <c r="H14" s="316"/>
      <c r="I14" s="316"/>
      <c r="J14" s="348"/>
      <c r="K14" s="345"/>
      <c r="L14" s="345"/>
      <c r="M14" s="345"/>
      <c r="N14" s="345"/>
      <c r="O14" s="346">
        <f t="shared" si="5"/>
        <v>0</v>
      </c>
      <c r="P14" s="316"/>
      <c r="Q14" s="361"/>
      <c r="R14" s="328">
        <v>19</v>
      </c>
      <c r="S14" s="328">
        <v>62.4</v>
      </c>
      <c r="T14" s="358" t="s">
        <v>1260</v>
      </c>
      <c r="U14" s="308">
        <v>33.23</v>
      </c>
      <c r="V14" s="359"/>
      <c r="W14" s="328"/>
      <c r="X14" s="360">
        <f t="shared" si="2"/>
        <v>0</v>
      </c>
      <c r="Y14" s="366">
        <v>-2</v>
      </c>
      <c r="Z14" s="366"/>
      <c r="AA14" s="366"/>
      <c r="AB14" s="366"/>
      <c r="AC14" s="367"/>
      <c r="AD14" s="367"/>
      <c r="AE14" s="366"/>
      <c r="AF14" s="366"/>
      <c r="AG14" s="385"/>
      <c r="AH14" s="367">
        <v>-7</v>
      </c>
      <c r="AI14" s="366">
        <f t="shared" si="3"/>
        <v>-9</v>
      </c>
      <c r="AJ14" s="382">
        <f t="shared" si="4"/>
        <v>-9</v>
      </c>
      <c r="AK14" s="383">
        <v>9.5</v>
      </c>
      <c r="AL14" s="384">
        <v>8.5</v>
      </c>
    </row>
    <row r="15" s="276" customFormat="1" ht="15" customHeight="1" spans="1:38">
      <c r="A15" s="321" t="s">
        <v>1269</v>
      </c>
      <c r="B15" s="318">
        <v>93</v>
      </c>
      <c r="C15" s="322">
        <v>6</v>
      </c>
      <c r="D15" s="307">
        <v>3</v>
      </c>
      <c r="E15" s="314"/>
      <c r="F15" s="315"/>
      <c r="G15" s="320"/>
      <c r="H15" s="316"/>
      <c r="I15" s="347"/>
      <c r="J15" s="349"/>
      <c r="K15" s="345"/>
      <c r="L15" s="345"/>
      <c r="M15" s="345"/>
      <c r="N15" s="345"/>
      <c r="O15" s="346">
        <f>G12+H15+K15+L15+M15+N15</f>
        <v>0</v>
      </c>
      <c r="P15" s="347"/>
      <c r="Q15" s="361"/>
      <c r="R15" s="328">
        <v>78</v>
      </c>
      <c r="S15" s="328">
        <v>1050</v>
      </c>
      <c r="T15" s="308" t="s">
        <v>1260</v>
      </c>
      <c r="U15" s="308">
        <v>33.23</v>
      </c>
      <c r="V15" s="359"/>
      <c r="W15" s="330"/>
      <c r="X15" s="360">
        <f t="shared" si="2"/>
        <v>0</v>
      </c>
      <c r="Y15" s="366">
        <v>-15</v>
      </c>
      <c r="Z15" s="366"/>
      <c r="AA15" s="366"/>
      <c r="AB15" s="366"/>
      <c r="AC15" s="367">
        <v>-6</v>
      </c>
      <c r="AD15" s="367"/>
      <c r="AE15" s="366"/>
      <c r="AF15" s="366">
        <v>-1.5</v>
      </c>
      <c r="AG15" s="385"/>
      <c r="AH15" s="386"/>
      <c r="AI15" s="366">
        <f t="shared" si="3"/>
        <v>-22.5</v>
      </c>
      <c r="AJ15" s="382">
        <f t="shared" si="4"/>
        <v>-22.5</v>
      </c>
      <c r="AK15" s="383">
        <v>252.59</v>
      </c>
      <c r="AL15" s="384">
        <v>6.85999999999999</v>
      </c>
    </row>
    <row r="16" s="276" customFormat="1" ht="15" customHeight="1" spans="1:38">
      <c r="A16" s="321" t="s">
        <v>1270</v>
      </c>
      <c r="B16" s="318"/>
      <c r="C16" s="322">
        <v>1</v>
      </c>
      <c r="D16" s="307"/>
      <c r="E16" s="314"/>
      <c r="F16" s="315"/>
      <c r="G16" s="320"/>
      <c r="H16" s="316"/>
      <c r="I16" s="316"/>
      <c r="J16" s="348"/>
      <c r="K16" s="345"/>
      <c r="L16" s="345"/>
      <c r="M16" s="345"/>
      <c r="N16" s="345"/>
      <c r="O16" s="346">
        <f t="shared" si="5"/>
        <v>0</v>
      </c>
      <c r="P16" s="316"/>
      <c r="Q16" s="361"/>
      <c r="R16" s="328">
        <v>7</v>
      </c>
      <c r="S16" s="328">
        <v>55</v>
      </c>
      <c r="T16" s="308" t="s">
        <v>1260</v>
      </c>
      <c r="U16" s="308">
        <v>33.23</v>
      </c>
      <c r="V16" s="359"/>
      <c r="W16" s="328"/>
      <c r="X16" s="360">
        <f t="shared" si="2"/>
        <v>0</v>
      </c>
      <c r="Y16" s="366"/>
      <c r="Z16" s="366"/>
      <c r="AA16" s="366"/>
      <c r="AB16" s="366"/>
      <c r="AC16" s="367"/>
      <c r="AD16" s="367"/>
      <c r="AE16" s="366"/>
      <c r="AF16" s="366"/>
      <c r="AG16" s="385"/>
      <c r="AH16" s="367">
        <v>-2</v>
      </c>
      <c r="AI16" s="366">
        <f t="shared" si="3"/>
        <v>-2</v>
      </c>
      <c r="AJ16" s="382">
        <f t="shared" si="4"/>
        <v>-2</v>
      </c>
      <c r="AK16" s="383">
        <v>5.5</v>
      </c>
      <c r="AL16" s="384">
        <v>3.5</v>
      </c>
    </row>
    <row r="17" s="276" customFormat="1" ht="15" customHeight="1" spans="1:38">
      <c r="A17" s="321" t="s">
        <v>1271</v>
      </c>
      <c r="B17" s="318"/>
      <c r="C17" s="322"/>
      <c r="D17" s="307"/>
      <c r="E17" s="314"/>
      <c r="F17" s="315"/>
      <c r="G17" s="320"/>
      <c r="H17" s="323"/>
      <c r="I17" s="323"/>
      <c r="J17" s="350"/>
      <c r="K17" s="345"/>
      <c r="L17" s="345"/>
      <c r="M17" s="345"/>
      <c r="N17" s="345"/>
      <c r="O17" s="346">
        <f t="shared" si="5"/>
        <v>0</v>
      </c>
      <c r="P17" s="323"/>
      <c r="Q17" s="361"/>
      <c r="R17" s="328">
        <v>13</v>
      </c>
      <c r="S17" s="328">
        <v>75.1</v>
      </c>
      <c r="T17" s="308" t="s">
        <v>1260</v>
      </c>
      <c r="U17" s="308">
        <v>33.23</v>
      </c>
      <c r="V17" s="359"/>
      <c r="W17" s="328"/>
      <c r="X17" s="360">
        <f t="shared" si="2"/>
        <v>0</v>
      </c>
      <c r="Y17" s="366"/>
      <c r="Z17" s="366"/>
      <c r="AA17" s="366"/>
      <c r="AB17" s="366"/>
      <c r="AC17" s="367"/>
      <c r="AD17" s="367"/>
      <c r="AE17" s="366"/>
      <c r="AF17" s="366"/>
      <c r="AG17" s="385"/>
      <c r="AH17" s="367">
        <v>-1</v>
      </c>
      <c r="AI17" s="366">
        <f t="shared" si="3"/>
        <v>-1</v>
      </c>
      <c r="AJ17" s="382">
        <f t="shared" si="4"/>
        <v>-1</v>
      </c>
      <c r="AK17" s="383">
        <v>2.6</v>
      </c>
      <c r="AL17" s="384">
        <v>3.6</v>
      </c>
    </row>
    <row r="18" s="276" customFormat="1" ht="15" customHeight="1" spans="1:38">
      <c r="A18" s="321" t="s">
        <v>1272</v>
      </c>
      <c r="B18" s="318"/>
      <c r="C18" s="322"/>
      <c r="D18" s="307"/>
      <c r="E18" s="314"/>
      <c r="F18" s="315"/>
      <c r="G18" s="320"/>
      <c r="H18" s="324"/>
      <c r="I18" s="324"/>
      <c r="J18" s="350"/>
      <c r="K18" s="345"/>
      <c r="L18" s="345"/>
      <c r="M18" s="345"/>
      <c r="N18" s="345"/>
      <c r="O18" s="346">
        <f t="shared" si="5"/>
        <v>0</v>
      </c>
      <c r="P18" s="324"/>
      <c r="Q18" s="361"/>
      <c r="R18" s="328">
        <v>4</v>
      </c>
      <c r="S18" s="328">
        <v>19</v>
      </c>
      <c r="T18" s="308" t="s">
        <v>1273</v>
      </c>
      <c r="U18" s="308"/>
      <c r="V18" s="359"/>
      <c r="W18" s="328"/>
      <c r="X18" s="360">
        <f t="shared" si="2"/>
        <v>0</v>
      </c>
      <c r="Y18" s="366"/>
      <c r="Z18" s="366"/>
      <c r="AA18" s="366"/>
      <c r="AB18" s="366"/>
      <c r="AC18" s="367"/>
      <c r="AD18" s="367"/>
      <c r="AE18" s="366"/>
      <c r="AF18" s="366"/>
      <c r="AG18" s="385"/>
      <c r="AH18" s="367">
        <v>-0.8</v>
      </c>
      <c r="AI18" s="366">
        <f t="shared" si="3"/>
        <v>-0.8</v>
      </c>
      <c r="AJ18" s="382">
        <f t="shared" si="4"/>
        <v>-0.8</v>
      </c>
      <c r="AK18" s="383">
        <v>0.6</v>
      </c>
      <c r="AL18" s="384">
        <v>1.6</v>
      </c>
    </row>
    <row r="19" s="276" customFormat="1" ht="15" customHeight="1" spans="1:38">
      <c r="A19" s="321" t="s">
        <v>1274</v>
      </c>
      <c r="B19" s="318"/>
      <c r="C19" s="322"/>
      <c r="D19" s="307"/>
      <c r="E19" s="314"/>
      <c r="F19" s="315"/>
      <c r="G19" s="320"/>
      <c r="H19" s="324"/>
      <c r="I19" s="324"/>
      <c r="J19" s="350"/>
      <c r="K19" s="345"/>
      <c r="L19" s="345"/>
      <c r="M19" s="345"/>
      <c r="N19" s="345"/>
      <c r="O19" s="346">
        <f t="shared" si="5"/>
        <v>0</v>
      </c>
      <c r="P19" s="324"/>
      <c r="Q19" s="361"/>
      <c r="R19" s="328">
        <v>11</v>
      </c>
      <c r="S19" s="328">
        <v>65</v>
      </c>
      <c r="T19" s="308" t="s">
        <v>1260</v>
      </c>
      <c r="U19" s="308">
        <v>33.23</v>
      </c>
      <c r="V19" s="359"/>
      <c r="W19" s="328"/>
      <c r="X19" s="360">
        <f t="shared" si="2"/>
        <v>0</v>
      </c>
      <c r="Y19" s="366"/>
      <c r="Z19" s="366"/>
      <c r="AA19" s="366"/>
      <c r="AB19" s="366"/>
      <c r="AC19" s="367"/>
      <c r="AD19" s="367"/>
      <c r="AE19" s="366"/>
      <c r="AF19" s="366"/>
      <c r="AG19" s="385"/>
      <c r="AH19" s="367"/>
      <c r="AI19" s="366">
        <f t="shared" si="3"/>
        <v>0</v>
      </c>
      <c r="AJ19" s="382">
        <f t="shared" si="4"/>
        <v>0</v>
      </c>
      <c r="AK19" s="383">
        <v>1.6</v>
      </c>
      <c r="AL19" s="384">
        <v>3.6</v>
      </c>
    </row>
    <row r="20" s="276" customFormat="1" ht="15" customHeight="1" spans="1:38">
      <c r="A20" s="321" t="s">
        <v>1275</v>
      </c>
      <c r="B20" s="318"/>
      <c r="C20" s="322"/>
      <c r="D20" s="307"/>
      <c r="E20" s="314"/>
      <c r="F20" s="315"/>
      <c r="G20" s="320"/>
      <c r="H20" s="324"/>
      <c r="I20" s="324"/>
      <c r="J20" s="350"/>
      <c r="K20" s="345"/>
      <c r="L20" s="345"/>
      <c r="M20" s="345"/>
      <c r="N20" s="345"/>
      <c r="O20" s="346">
        <f t="shared" si="5"/>
        <v>0</v>
      </c>
      <c r="P20" s="324"/>
      <c r="Q20" s="361"/>
      <c r="R20" s="328">
        <v>13</v>
      </c>
      <c r="S20" s="328">
        <v>27</v>
      </c>
      <c r="T20" s="308" t="s">
        <v>1260</v>
      </c>
      <c r="U20" s="308">
        <v>33.23</v>
      </c>
      <c r="V20" s="359"/>
      <c r="W20" s="328"/>
      <c r="X20" s="360">
        <f t="shared" si="2"/>
        <v>0</v>
      </c>
      <c r="Y20" s="366"/>
      <c r="Z20" s="366"/>
      <c r="AA20" s="366"/>
      <c r="AB20" s="366"/>
      <c r="AC20" s="367"/>
      <c r="AD20" s="367"/>
      <c r="AE20" s="366"/>
      <c r="AF20" s="366"/>
      <c r="AG20" s="385"/>
      <c r="AH20" s="367">
        <v>-1</v>
      </c>
      <c r="AI20" s="366">
        <f t="shared" si="3"/>
        <v>-1</v>
      </c>
      <c r="AJ20" s="382">
        <f t="shared" si="4"/>
        <v>-1</v>
      </c>
      <c r="AK20" s="383">
        <v>3.4</v>
      </c>
      <c r="AL20" s="384">
        <v>3.4</v>
      </c>
    </row>
    <row r="21" s="276" customFormat="1" ht="15" customHeight="1" spans="1:38">
      <c r="A21" s="321" t="s">
        <v>1276</v>
      </c>
      <c r="B21" s="318"/>
      <c r="C21" s="322"/>
      <c r="D21" s="307"/>
      <c r="E21" s="314"/>
      <c r="F21" s="315"/>
      <c r="G21" s="320"/>
      <c r="H21" s="324"/>
      <c r="I21" s="324"/>
      <c r="J21" s="350"/>
      <c r="K21" s="345"/>
      <c r="L21" s="345"/>
      <c r="M21" s="345"/>
      <c r="N21" s="345"/>
      <c r="O21" s="346">
        <f t="shared" si="5"/>
        <v>0</v>
      </c>
      <c r="P21" s="324"/>
      <c r="Q21" s="361"/>
      <c r="R21" s="328">
        <v>7</v>
      </c>
      <c r="S21" s="328">
        <v>30</v>
      </c>
      <c r="T21" s="308" t="s">
        <v>1265</v>
      </c>
      <c r="U21" s="308">
        <v>40</v>
      </c>
      <c r="V21" s="359"/>
      <c r="W21" s="328"/>
      <c r="X21" s="360">
        <f t="shared" si="2"/>
        <v>0</v>
      </c>
      <c r="Y21" s="366"/>
      <c r="Z21" s="366"/>
      <c r="AA21" s="366"/>
      <c r="AB21" s="366"/>
      <c r="AC21" s="367"/>
      <c r="AD21" s="367"/>
      <c r="AE21" s="366"/>
      <c r="AF21" s="366"/>
      <c r="AG21" s="385"/>
      <c r="AH21" s="367"/>
      <c r="AI21" s="366">
        <f t="shared" si="3"/>
        <v>0</v>
      </c>
      <c r="AJ21" s="382">
        <f t="shared" si="4"/>
        <v>0</v>
      </c>
      <c r="AK21" s="383">
        <v>0.6</v>
      </c>
      <c r="AL21" s="384">
        <v>1.6</v>
      </c>
    </row>
    <row r="22" s="276" customFormat="1" ht="15" customHeight="1" spans="1:38">
      <c r="A22" s="321" t="s">
        <v>1277</v>
      </c>
      <c r="B22" s="318"/>
      <c r="C22" s="322"/>
      <c r="D22" s="307"/>
      <c r="E22" s="314"/>
      <c r="F22" s="315"/>
      <c r="G22" s="325"/>
      <c r="H22" s="324"/>
      <c r="I22" s="324"/>
      <c r="J22" s="350"/>
      <c r="K22" s="345"/>
      <c r="L22" s="345"/>
      <c r="M22" s="345"/>
      <c r="N22" s="345"/>
      <c r="O22" s="346">
        <f t="shared" si="5"/>
        <v>0</v>
      </c>
      <c r="P22" s="324"/>
      <c r="Q22" s="361"/>
      <c r="R22" s="328">
        <v>31</v>
      </c>
      <c r="S22" s="328">
        <v>900</v>
      </c>
      <c r="T22" s="308" t="s">
        <v>1278</v>
      </c>
      <c r="U22" s="308"/>
      <c r="V22" s="359"/>
      <c r="W22" s="328"/>
      <c r="X22" s="360">
        <f t="shared" si="2"/>
        <v>0</v>
      </c>
      <c r="Y22" s="366"/>
      <c r="Z22" s="366"/>
      <c r="AA22" s="366"/>
      <c r="AB22" s="366"/>
      <c r="AC22" s="367"/>
      <c r="AD22" s="367"/>
      <c r="AE22" s="366"/>
      <c r="AF22" s="366"/>
      <c r="AG22" s="385"/>
      <c r="AH22" s="367">
        <v>-3</v>
      </c>
      <c r="AI22" s="366">
        <f t="shared" si="3"/>
        <v>-3</v>
      </c>
      <c r="AJ22" s="382">
        <f t="shared" si="4"/>
        <v>-3</v>
      </c>
      <c r="AK22" s="383">
        <v>5.5</v>
      </c>
      <c r="AL22" s="384">
        <v>2.5</v>
      </c>
    </row>
    <row r="23" s="276" customFormat="1" ht="15" customHeight="1" spans="1:38">
      <c r="A23" s="317" t="s">
        <v>1279</v>
      </c>
      <c r="B23" s="326">
        <v>9</v>
      </c>
      <c r="C23" s="307"/>
      <c r="D23" s="307"/>
      <c r="E23" s="307"/>
      <c r="F23" s="308"/>
      <c r="G23" s="327"/>
      <c r="H23" s="328"/>
      <c r="I23" s="328"/>
      <c r="J23" s="350"/>
      <c r="K23" s="345"/>
      <c r="L23" s="345"/>
      <c r="M23" s="345"/>
      <c r="N23" s="345"/>
      <c r="O23" s="346">
        <f t="shared" si="5"/>
        <v>0</v>
      </c>
      <c r="P23" s="328"/>
      <c r="Q23" s="361"/>
      <c r="R23" s="328">
        <v>22</v>
      </c>
      <c r="S23" s="328">
        <v>1148</v>
      </c>
      <c r="T23" s="308" t="s">
        <v>1260</v>
      </c>
      <c r="U23" s="308">
        <v>33.23</v>
      </c>
      <c r="V23" s="359"/>
      <c r="W23" s="328">
        <v>5</v>
      </c>
      <c r="X23" s="360">
        <f t="shared" si="2"/>
        <v>0</v>
      </c>
      <c r="Y23" s="366"/>
      <c r="Z23" s="366"/>
      <c r="AA23" s="366"/>
      <c r="AB23" s="366"/>
      <c r="AC23" s="367"/>
      <c r="AD23" s="367"/>
      <c r="AE23" s="366"/>
      <c r="AF23" s="366"/>
      <c r="AG23" s="385"/>
      <c r="AH23" s="367"/>
      <c r="AI23" s="366">
        <f t="shared" si="3"/>
        <v>0</v>
      </c>
      <c r="AJ23" s="382">
        <f t="shared" si="4"/>
        <v>0</v>
      </c>
      <c r="AK23" s="383">
        <v>14.88</v>
      </c>
      <c r="AL23" s="384">
        <v>2.2</v>
      </c>
    </row>
    <row r="24" s="276" customFormat="1" ht="15" customHeight="1" spans="1:38">
      <c r="A24" s="317" t="s">
        <v>1280</v>
      </c>
      <c r="B24" s="307">
        <v>42</v>
      </c>
      <c r="C24" s="307"/>
      <c r="D24" s="307"/>
      <c r="E24" s="307"/>
      <c r="F24" s="308"/>
      <c r="G24" s="328"/>
      <c r="H24" s="328"/>
      <c r="I24" s="328"/>
      <c r="J24" s="350"/>
      <c r="K24" s="345"/>
      <c r="L24" s="345"/>
      <c r="M24" s="345"/>
      <c r="N24" s="345"/>
      <c r="O24" s="346">
        <f t="shared" si="5"/>
        <v>0</v>
      </c>
      <c r="P24" s="328"/>
      <c r="Q24" s="361"/>
      <c r="R24" s="328">
        <v>72</v>
      </c>
      <c r="S24" s="328">
        <v>7500</v>
      </c>
      <c r="T24" s="308" t="s">
        <v>1260</v>
      </c>
      <c r="U24" s="308">
        <v>33.23</v>
      </c>
      <c r="V24" s="359"/>
      <c r="W24" s="328">
        <v>8</v>
      </c>
      <c r="X24" s="360">
        <f t="shared" si="2"/>
        <v>0</v>
      </c>
      <c r="Y24" s="366"/>
      <c r="Z24" s="366"/>
      <c r="AA24" s="366"/>
      <c r="AB24" s="366"/>
      <c r="AC24" s="367"/>
      <c r="AD24" s="367"/>
      <c r="AE24" s="366"/>
      <c r="AF24" s="366"/>
      <c r="AG24" s="385"/>
      <c r="AH24" s="367">
        <v>-3</v>
      </c>
      <c r="AI24" s="366">
        <f t="shared" si="3"/>
        <v>-3</v>
      </c>
      <c r="AJ24" s="382">
        <f t="shared" si="4"/>
        <v>-3</v>
      </c>
      <c r="AK24" s="383">
        <v>88.5</v>
      </c>
      <c r="AL24" s="384">
        <v>0</v>
      </c>
    </row>
    <row r="25" s="276" customFormat="1" ht="15" customHeight="1" spans="1:38">
      <c r="A25" s="317" t="s">
        <v>1281</v>
      </c>
      <c r="B25" s="307">
        <v>82</v>
      </c>
      <c r="C25" s="307"/>
      <c r="D25" s="307"/>
      <c r="E25" s="307"/>
      <c r="F25" s="308"/>
      <c r="G25" s="328"/>
      <c r="H25" s="328"/>
      <c r="I25" s="328"/>
      <c r="J25" s="350"/>
      <c r="K25" s="345"/>
      <c r="L25" s="345"/>
      <c r="M25" s="345"/>
      <c r="N25" s="345"/>
      <c r="O25" s="346">
        <f t="shared" si="5"/>
        <v>0</v>
      </c>
      <c r="P25" s="328"/>
      <c r="Q25" s="361"/>
      <c r="R25" s="328">
        <v>126</v>
      </c>
      <c r="S25" s="328">
        <v>10309.92</v>
      </c>
      <c r="T25" s="308" t="s">
        <v>1260</v>
      </c>
      <c r="U25" s="308">
        <v>33.23</v>
      </c>
      <c r="V25" s="359"/>
      <c r="W25" s="328">
        <v>8</v>
      </c>
      <c r="X25" s="360">
        <f t="shared" si="2"/>
        <v>0</v>
      </c>
      <c r="Y25" s="366"/>
      <c r="Z25" s="366"/>
      <c r="AA25" s="366"/>
      <c r="AB25" s="366"/>
      <c r="AC25" s="367"/>
      <c r="AD25" s="367"/>
      <c r="AE25" s="366"/>
      <c r="AF25" s="366"/>
      <c r="AG25" s="385"/>
      <c r="AH25" s="367">
        <v>-3</v>
      </c>
      <c r="AI25" s="366">
        <f t="shared" si="3"/>
        <v>-3</v>
      </c>
      <c r="AJ25" s="382">
        <f t="shared" si="4"/>
        <v>-3</v>
      </c>
      <c r="AK25" s="383">
        <v>59.6</v>
      </c>
      <c r="AL25" s="384">
        <v>-9.9</v>
      </c>
    </row>
    <row r="26" s="276" customFormat="1" ht="15" customHeight="1" spans="1:38">
      <c r="A26" s="317" t="s">
        <v>1282</v>
      </c>
      <c r="B26" s="307">
        <v>13</v>
      </c>
      <c r="C26" s="307"/>
      <c r="D26" s="307"/>
      <c r="E26" s="307"/>
      <c r="F26" s="308"/>
      <c r="G26" s="328"/>
      <c r="H26" s="328"/>
      <c r="I26" s="328"/>
      <c r="J26" s="350"/>
      <c r="K26" s="345"/>
      <c r="L26" s="345"/>
      <c r="M26" s="345"/>
      <c r="N26" s="345"/>
      <c r="O26" s="346">
        <f t="shared" si="5"/>
        <v>0</v>
      </c>
      <c r="P26" s="328"/>
      <c r="Q26" s="361"/>
      <c r="R26" s="328">
        <v>34</v>
      </c>
      <c r="S26" s="328">
        <v>348</v>
      </c>
      <c r="T26" s="308" t="s">
        <v>1283</v>
      </c>
      <c r="U26" s="308"/>
      <c r="V26" s="359"/>
      <c r="W26" s="328"/>
      <c r="X26" s="360">
        <f t="shared" si="2"/>
        <v>0</v>
      </c>
      <c r="Y26" s="366">
        <v>-0.2</v>
      </c>
      <c r="Z26" s="366"/>
      <c r="AA26" s="366"/>
      <c r="AB26" s="366"/>
      <c r="AC26" s="367"/>
      <c r="AD26" s="367"/>
      <c r="AE26" s="366"/>
      <c r="AF26" s="366"/>
      <c r="AG26" s="385"/>
      <c r="AH26" s="367">
        <v>-8</v>
      </c>
      <c r="AI26" s="366">
        <f t="shared" si="3"/>
        <v>-8.2</v>
      </c>
      <c r="AJ26" s="382">
        <f t="shared" si="4"/>
        <v>-8.2</v>
      </c>
      <c r="AK26" s="383">
        <v>7.56</v>
      </c>
      <c r="AL26" s="384">
        <v>6</v>
      </c>
    </row>
    <row r="27" s="276" customFormat="1" ht="15" customHeight="1" spans="1:38">
      <c r="A27" s="317" t="s">
        <v>1284</v>
      </c>
      <c r="B27" s="307">
        <v>160</v>
      </c>
      <c r="C27" s="307"/>
      <c r="D27" s="307"/>
      <c r="E27" s="307"/>
      <c r="F27" s="308"/>
      <c r="G27" s="328"/>
      <c r="H27" s="328"/>
      <c r="I27" s="328"/>
      <c r="J27" s="350"/>
      <c r="K27" s="351"/>
      <c r="L27" s="345"/>
      <c r="M27" s="345"/>
      <c r="N27" s="345"/>
      <c r="O27" s="346">
        <f t="shared" si="5"/>
        <v>0</v>
      </c>
      <c r="P27" s="328"/>
      <c r="Q27" s="361"/>
      <c r="R27" s="328">
        <v>238</v>
      </c>
      <c r="S27" s="328">
        <v>6634.38</v>
      </c>
      <c r="T27" s="308" t="s">
        <v>1260</v>
      </c>
      <c r="U27" s="308">
        <v>33.23</v>
      </c>
      <c r="V27" s="359"/>
      <c r="W27" s="328">
        <v>10</v>
      </c>
      <c r="X27" s="360">
        <f t="shared" si="2"/>
        <v>0</v>
      </c>
      <c r="Y27" s="366"/>
      <c r="Z27" s="366"/>
      <c r="AA27" s="366"/>
      <c r="AB27" s="366"/>
      <c r="AC27" s="367"/>
      <c r="AD27" s="367"/>
      <c r="AE27" s="366"/>
      <c r="AF27" s="366"/>
      <c r="AG27" s="385"/>
      <c r="AH27" s="367">
        <v>-3</v>
      </c>
      <c r="AI27" s="366">
        <f t="shared" si="3"/>
        <v>-3</v>
      </c>
      <c r="AJ27" s="382">
        <f t="shared" si="4"/>
        <v>-3</v>
      </c>
      <c r="AK27" s="383">
        <v>88.4</v>
      </c>
      <c r="AL27" s="384">
        <v>0</v>
      </c>
    </row>
    <row r="28" s="276" customFormat="1" ht="15" customHeight="1" spans="1:38">
      <c r="A28" s="317" t="s">
        <v>1285</v>
      </c>
      <c r="B28" s="307">
        <v>30</v>
      </c>
      <c r="C28" s="307"/>
      <c r="D28" s="307"/>
      <c r="E28" s="307"/>
      <c r="F28" s="308"/>
      <c r="G28" s="328"/>
      <c r="H28" s="328"/>
      <c r="I28" s="328"/>
      <c r="J28" s="350"/>
      <c r="K28" s="345"/>
      <c r="L28" s="345"/>
      <c r="M28" s="345"/>
      <c r="N28" s="345"/>
      <c r="O28" s="346">
        <f t="shared" si="5"/>
        <v>0</v>
      </c>
      <c r="P28" s="328"/>
      <c r="Q28" s="361"/>
      <c r="R28" s="328">
        <v>146</v>
      </c>
      <c r="S28" s="328">
        <v>3333</v>
      </c>
      <c r="T28" s="308" t="s">
        <v>1260</v>
      </c>
      <c r="U28" s="308">
        <v>33.23</v>
      </c>
      <c r="V28" s="359"/>
      <c r="W28" s="328"/>
      <c r="X28" s="360">
        <f t="shared" si="2"/>
        <v>0</v>
      </c>
      <c r="Y28" s="366"/>
      <c r="Z28" s="366"/>
      <c r="AA28" s="366"/>
      <c r="AB28" s="366"/>
      <c r="AC28" s="367"/>
      <c r="AD28" s="367"/>
      <c r="AE28" s="366"/>
      <c r="AF28" s="366"/>
      <c r="AG28" s="385"/>
      <c r="AH28" s="367"/>
      <c r="AI28" s="366">
        <f t="shared" si="3"/>
        <v>0</v>
      </c>
      <c r="AJ28" s="382">
        <f t="shared" si="4"/>
        <v>0</v>
      </c>
      <c r="AK28" s="383"/>
      <c r="AL28" s="384"/>
    </row>
    <row r="29" s="276" customFormat="1" ht="15" customHeight="1" spans="1:38">
      <c r="A29" s="317" t="s">
        <v>1286</v>
      </c>
      <c r="B29" s="307">
        <v>8</v>
      </c>
      <c r="C29" s="307"/>
      <c r="D29" s="307"/>
      <c r="E29" s="307"/>
      <c r="F29" s="308"/>
      <c r="G29" s="328"/>
      <c r="H29" s="328"/>
      <c r="I29" s="328"/>
      <c r="J29" s="350"/>
      <c r="K29" s="345"/>
      <c r="L29" s="345"/>
      <c r="M29" s="345"/>
      <c r="N29" s="345"/>
      <c r="O29" s="346">
        <f t="shared" si="5"/>
        <v>0</v>
      </c>
      <c r="P29" s="328"/>
      <c r="Q29" s="361"/>
      <c r="R29" s="328">
        <v>15</v>
      </c>
      <c r="S29" s="328">
        <v>75</v>
      </c>
      <c r="T29" s="308" t="s">
        <v>1265</v>
      </c>
      <c r="U29" s="308">
        <v>40</v>
      </c>
      <c r="V29" s="359"/>
      <c r="W29" s="328"/>
      <c r="X29" s="360">
        <f t="shared" si="2"/>
        <v>0</v>
      </c>
      <c r="Y29" s="366"/>
      <c r="Z29" s="366"/>
      <c r="AA29" s="366"/>
      <c r="AB29" s="366"/>
      <c r="AC29" s="367"/>
      <c r="AD29" s="367"/>
      <c r="AE29" s="366"/>
      <c r="AF29" s="366"/>
      <c r="AG29" s="385"/>
      <c r="AH29" s="367"/>
      <c r="AI29" s="366">
        <f t="shared" si="3"/>
        <v>0</v>
      </c>
      <c r="AJ29" s="382">
        <f t="shared" si="4"/>
        <v>0</v>
      </c>
      <c r="AK29" s="383">
        <v>6.18</v>
      </c>
      <c r="AL29" s="384">
        <v>3.8</v>
      </c>
    </row>
    <row r="30" s="276" customFormat="1" ht="15" customHeight="1" spans="1:38">
      <c r="A30" s="317" t="s">
        <v>1287</v>
      </c>
      <c r="B30" s="307">
        <v>12</v>
      </c>
      <c r="C30" s="307"/>
      <c r="D30" s="307"/>
      <c r="E30" s="307"/>
      <c r="F30" s="308"/>
      <c r="G30" s="328"/>
      <c r="H30" s="328"/>
      <c r="I30" s="328"/>
      <c r="J30" s="350"/>
      <c r="K30" s="345"/>
      <c r="L30" s="345"/>
      <c r="M30" s="345"/>
      <c r="N30" s="345"/>
      <c r="O30" s="346">
        <f t="shared" si="5"/>
        <v>0</v>
      </c>
      <c r="P30" s="328"/>
      <c r="Q30" s="361"/>
      <c r="R30" s="328">
        <v>11</v>
      </c>
      <c r="S30" s="328">
        <v>76.5</v>
      </c>
      <c r="T30" s="308" t="s">
        <v>1265</v>
      </c>
      <c r="U30" s="308">
        <v>40</v>
      </c>
      <c r="V30" s="359"/>
      <c r="W30" s="328"/>
      <c r="X30" s="360">
        <f t="shared" si="2"/>
        <v>0</v>
      </c>
      <c r="Y30" s="366"/>
      <c r="Z30" s="366"/>
      <c r="AA30" s="366"/>
      <c r="AB30" s="366"/>
      <c r="AC30" s="367"/>
      <c r="AD30" s="367"/>
      <c r="AE30" s="366"/>
      <c r="AF30" s="366"/>
      <c r="AG30" s="385"/>
      <c r="AH30" s="367">
        <v>-1</v>
      </c>
      <c r="AI30" s="366">
        <f t="shared" si="3"/>
        <v>-1</v>
      </c>
      <c r="AJ30" s="382">
        <f t="shared" si="4"/>
        <v>-1</v>
      </c>
      <c r="AK30" s="383">
        <v>5.78</v>
      </c>
      <c r="AL30" s="384">
        <v>2.4</v>
      </c>
    </row>
    <row r="31" s="276" customFormat="1" ht="15" customHeight="1" spans="1:38">
      <c r="A31" s="317" t="s">
        <v>1288</v>
      </c>
      <c r="B31" s="307">
        <v>12</v>
      </c>
      <c r="C31" s="307"/>
      <c r="D31" s="307"/>
      <c r="E31" s="307"/>
      <c r="F31" s="308"/>
      <c r="G31" s="328"/>
      <c r="H31" s="328"/>
      <c r="I31" s="328"/>
      <c r="J31" s="350"/>
      <c r="K31" s="345"/>
      <c r="L31" s="345"/>
      <c r="M31" s="345"/>
      <c r="N31" s="345"/>
      <c r="O31" s="346">
        <f t="shared" si="5"/>
        <v>0</v>
      </c>
      <c r="P31" s="328"/>
      <c r="Q31" s="361"/>
      <c r="R31" s="328"/>
      <c r="S31" s="328"/>
      <c r="T31" s="308"/>
      <c r="U31" s="308"/>
      <c r="V31" s="359"/>
      <c r="W31" s="328"/>
      <c r="X31" s="360">
        <f t="shared" si="2"/>
        <v>0</v>
      </c>
      <c r="Y31" s="366"/>
      <c r="Z31" s="366"/>
      <c r="AA31" s="366"/>
      <c r="AB31" s="366"/>
      <c r="AC31" s="367"/>
      <c r="AD31" s="367"/>
      <c r="AE31" s="366"/>
      <c r="AF31" s="366"/>
      <c r="AG31" s="385"/>
      <c r="AH31" s="367"/>
      <c r="AI31" s="366">
        <f t="shared" si="3"/>
        <v>0</v>
      </c>
      <c r="AJ31" s="382">
        <f t="shared" si="4"/>
        <v>0</v>
      </c>
      <c r="AK31" s="383">
        <v>3.08</v>
      </c>
      <c r="AL31" s="384">
        <v>8.9</v>
      </c>
    </row>
    <row r="32" s="276" customFormat="1" ht="15" customHeight="1" spans="1:38">
      <c r="A32" s="317" t="s">
        <v>1289</v>
      </c>
      <c r="B32" s="307">
        <v>16</v>
      </c>
      <c r="C32" s="307"/>
      <c r="D32" s="307"/>
      <c r="E32" s="307"/>
      <c r="F32" s="308"/>
      <c r="G32" s="328"/>
      <c r="H32" s="328"/>
      <c r="I32" s="328"/>
      <c r="J32" s="350"/>
      <c r="K32" s="345"/>
      <c r="L32" s="345"/>
      <c r="M32" s="345"/>
      <c r="N32" s="345"/>
      <c r="O32" s="346">
        <f t="shared" si="5"/>
        <v>0</v>
      </c>
      <c r="P32" s="328"/>
      <c r="Q32" s="361"/>
      <c r="R32" s="328"/>
      <c r="S32" s="328"/>
      <c r="T32" s="362"/>
      <c r="U32" s="308"/>
      <c r="V32" s="359"/>
      <c r="W32" s="328"/>
      <c r="X32" s="360">
        <f t="shared" si="2"/>
        <v>0</v>
      </c>
      <c r="Y32" s="366"/>
      <c r="Z32" s="366"/>
      <c r="AA32" s="366"/>
      <c r="AB32" s="366"/>
      <c r="AC32" s="367"/>
      <c r="AD32" s="367"/>
      <c r="AE32" s="366"/>
      <c r="AF32" s="366"/>
      <c r="AG32" s="385"/>
      <c r="AH32" s="367">
        <v>-3</v>
      </c>
      <c r="AI32" s="366">
        <f t="shared" si="3"/>
        <v>-3</v>
      </c>
      <c r="AJ32" s="382">
        <f t="shared" si="4"/>
        <v>-3</v>
      </c>
      <c r="AK32" s="383">
        <v>8.86</v>
      </c>
      <c r="AL32" s="384">
        <v>11.1</v>
      </c>
    </row>
    <row r="33" s="276" customFormat="1" ht="15" customHeight="1" spans="1:38">
      <c r="A33" s="317" t="s">
        <v>1290</v>
      </c>
      <c r="B33" s="307">
        <v>12</v>
      </c>
      <c r="C33" s="307"/>
      <c r="D33" s="307"/>
      <c r="E33" s="307"/>
      <c r="F33" s="308"/>
      <c r="G33" s="328"/>
      <c r="H33" s="328"/>
      <c r="I33" s="328"/>
      <c r="J33" s="350"/>
      <c r="K33" s="345"/>
      <c r="L33" s="345"/>
      <c r="M33" s="345"/>
      <c r="N33" s="345"/>
      <c r="O33" s="346">
        <f t="shared" si="5"/>
        <v>0</v>
      </c>
      <c r="P33" s="328"/>
      <c r="Q33" s="361"/>
      <c r="R33" s="328"/>
      <c r="S33" s="328"/>
      <c r="T33" s="308"/>
      <c r="U33" s="308"/>
      <c r="V33" s="359"/>
      <c r="W33" s="328"/>
      <c r="X33" s="360">
        <f t="shared" si="2"/>
        <v>0</v>
      </c>
      <c r="Y33" s="366">
        <v>-2</v>
      </c>
      <c r="Z33" s="366"/>
      <c r="AA33" s="366"/>
      <c r="AB33" s="366"/>
      <c r="AC33" s="367"/>
      <c r="AD33" s="367"/>
      <c r="AE33" s="366"/>
      <c r="AF33" s="366"/>
      <c r="AG33" s="385"/>
      <c r="AH33" s="367"/>
      <c r="AI33" s="366">
        <f t="shared" si="3"/>
        <v>-2</v>
      </c>
      <c r="AJ33" s="382">
        <f t="shared" si="4"/>
        <v>-2</v>
      </c>
      <c r="AK33" s="383">
        <v>8.56</v>
      </c>
      <c r="AL33" s="384">
        <v>5.8</v>
      </c>
    </row>
    <row r="34" s="276" customFormat="1" ht="15" customHeight="1" spans="1:38">
      <c r="A34" s="317" t="s">
        <v>1291</v>
      </c>
      <c r="B34" s="307">
        <v>89</v>
      </c>
      <c r="C34" s="307"/>
      <c r="D34" s="307"/>
      <c r="E34" s="307"/>
      <c r="F34" s="308"/>
      <c r="G34" s="328"/>
      <c r="H34" s="328"/>
      <c r="I34" s="328"/>
      <c r="J34" s="350"/>
      <c r="K34" s="345"/>
      <c r="L34" s="345"/>
      <c r="M34" s="345"/>
      <c r="N34" s="345"/>
      <c r="O34" s="346">
        <f t="shared" si="5"/>
        <v>0</v>
      </c>
      <c r="P34" s="328"/>
      <c r="Q34" s="361"/>
      <c r="R34" s="328"/>
      <c r="S34" s="328"/>
      <c r="T34" s="308"/>
      <c r="U34" s="308"/>
      <c r="V34" s="359"/>
      <c r="W34" s="328">
        <v>10</v>
      </c>
      <c r="X34" s="360">
        <f t="shared" si="2"/>
        <v>0</v>
      </c>
      <c r="Y34" s="366"/>
      <c r="Z34" s="366"/>
      <c r="AA34" s="366">
        <v>3</v>
      </c>
      <c r="AB34" s="366"/>
      <c r="AC34" s="367"/>
      <c r="AD34" s="367"/>
      <c r="AE34" s="366"/>
      <c r="AF34" s="366"/>
      <c r="AG34" s="385"/>
      <c r="AH34" s="367"/>
      <c r="AI34" s="366">
        <f t="shared" si="3"/>
        <v>3</v>
      </c>
      <c r="AJ34" s="382">
        <f t="shared" si="4"/>
        <v>3</v>
      </c>
      <c r="AK34" s="383">
        <v>19.4</v>
      </c>
      <c r="AL34" s="384">
        <v>10.5</v>
      </c>
    </row>
    <row r="35" s="276" customFormat="1" ht="15" customHeight="1" spans="1:38">
      <c r="A35" s="317" t="s">
        <v>1292</v>
      </c>
      <c r="B35" s="307">
        <v>21</v>
      </c>
      <c r="C35" s="307"/>
      <c r="D35" s="307"/>
      <c r="E35" s="307"/>
      <c r="F35" s="308"/>
      <c r="G35" s="328"/>
      <c r="H35" s="328"/>
      <c r="I35" s="328"/>
      <c r="J35" s="350"/>
      <c r="K35" s="345"/>
      <c r="L35" s="345"/>
      <c r="M35" s="345"/>
      <c r="N35" s="345"/>
      <c r="O35" s="346">
        <f t="shared" si="5"/>
        <v>0</v>
      </c>
      <c r="P35" s="328"/>
      <c r="Q35" s="361"/>
      <c r="R35" s="328"/>
      <c r="S35" s="328"/>
      <c r="T35" s="308"/>
      <c r="U35" s="308"/>
      <c r="V35" s="359"/>
      <c r="W35" s="328">
        <v>6</v>
      </c>
      <c r="X35" s="360">
        <f t="shared" si="2"/>
        <v>0</v>
      </c>
      <c r="Y35" s="366"/>
      <c r="Z35" s="366"/>
      <c r="AA35" s="366"/>
      <c r="AB35" s="366"/>
      <c r="AC35" s="367"/>
      <c r="AD35" s="367"/>
      <c r="AE35" s="366"/>
      <c r="AF35" s="366"/>
      <c r="AG35" s="385"/>
      <c r="AH35" s="367">
        <v>-2</v>
      </c>
      <c r="AI35" s="366">
        <f t="shared" si="3"/>
        <v>-2</v>
      </c>
      <c r="AJ35" s="382">
        <f t="shared" si="4"/>
        <v>-2</v>
      </c>
      <c r="AK35" s="383">
        <v>12.46</v>
      </c>
      <c r="AL35" s="384">
        <v>6.9</v>
      </c>
    </row>
    <row r="36" s="276" customFormat="1" ht="15" customHeight="1" spans="1:38">
      <c r="A36" s="317" t="s">
        <v>1293</v>
      </c>
      <c r="B36" s="307">
        <v>7</v>
      </c>
      <c r="C36" s="307"/>
      <c r="D36" s="307"/>
      <c r="E36" s="307"/>
      <c r="F36" s="308"/>
      <c r="G36" s="328"/>
      <c r="H36" s="328"/>
      <c r="I36" s="328"/>
      <c r="J36" s="350"/>
      <c r="K36" s="345"/>
      <c r="L36" s="345"/>
      <c r="M36" s="345"/>
      <c r="N36" s="345"/>
      <c r="O36" s="346">
        <f t="shared" si="5"/>
        <v>0</v>
      </c>
      <c r="P36" s="328"/>
      <c r="Q36" s="361"/>
      <c r="R36" s="328"/>
      <c r="S36" s="328"/>
      <c r="T36" s="308"/>
      <c r="U36" s="308"/>
      <c r="V36" s="359"/>
      <c r="W36" s="328">
        <v>6</v>
      </c>
      <c r="X36" s="360">
        <f t="shared" si="2"/>
        <v>0</v>
      </c>
      <c r="Y36" s="366"/>
      <c r="Z36" s="366"/>
      <c r="AA36" s="366"/>
      <c r="AB36" s="366"/>
      <c r="AC36" s="367"/>
      <c r="AD36" s="367"/>
      <c r="AE36" s="366"/>
      <c r="AF36" s="366"/>
      <c r="AG36" s="385"/>
      <c r="AH36" s="367">
        <v>-1</v>
      </c>
      <c r="AI36" s="366">
        <f t="shared" si="3"/>
        <v>-1</v>
      </c>
      <c r="AJ36" s="382">
        <f t="shared" si="4"/>
        <v>-1</v>
      </c>
      <c r="AK36" s="383">
        <v>10.68</v>
      </c>
      <c r="AL36" s="384">
        <v>1.4</v>
      </c>
    </row>
    <row r="37" s="276" customFormat="1" ht="15" customHeight="1" spans="1:38">
      <c r="A37" s="317" t="s">
        <v>1294</v>
      </c>
      <c r="B37" s="307">
        <v>6</v>
      </c>
      <c r="C37" s="307"/>
      <c r="D37" s="307"/>
      <c r="E37" s="307"/>
      <c r="F37" s="308"/>
      <c r="G37" s="328"/>
      <c r="H37" s="328"/>
      <c r="I37" s="328"/>
      <c r="J37" s="350"/>
      <c r="K37" s="345"/>
      <c r="L37" s="345"/>
      <c r="M37" s="345"/>
      <c r="N37" s="345"/>
      <c r="O37" s="346">
        <f t="shared" si="5"/>
        <v>0</v>
      </c>
      <c r="P37" s="328"/>
      <c r="Q37" s="361"/>
      <c r="R37" s="328"/>
      <c r="S37" s="328"/>
      <c r="T37" s="308"/>
      <c r="U37" s="308"/>
      <c r="V37" s="359"/>
      <c r="W37" s="328">
        <v>2</v>
      </c>
      <c r="X37" s="360">
        <f t="shared" si="2"/>
        <v>0</v>
      </c>
      <c r="Y37" s="366"/>
      <c r="Z37" s="366"/>
      <c r="AA37" s="366"/>
      <c r="AB37" s="366"/>
      <c r="AC37" s="367"/>
      <c r="AD37" s="367"/>
      <c r="AE37" s="366"/>
      <c r="AF37" s="366"/>
      <c r="AG37" s="385"/>
      <c r="AH37" s="367"/>
      <c r="AI37" s="366">
        <f t="shared" si="3"/>
        <v>0</v>
      </c>
      <c r="AJ37" s="382">
        <f t="shared" si="4"/>
        <v>0</v>
      </c>
      <c r="AK37" s="383"/>
      <c r="AL37" s="384"/>
    </row>
    <row r="38" s="276" customFormat="1" ht="15" customHeight="1" spans="1:38">
      <c r="A38" s="317" t="s">
        <v>1295</v>
      </c>
      <c r="B38" s="307">
        <v>34</v>
      </c>
      <c r="C38" s="307"/>
      <c r="D38" s="307"/>
      <c r="E38" s="307"/>
      <c r="F38" s="308"/>
      <c r="G38" s="328"/>
      <c r="H38" s="328"/>
      <c r="I38" s="328"/>
      <c r="J38" s="350"/>
      <c r="K38" s="345"/>
      <c r="L38" s="345"/>
      <c r="M38" s="345"/>
      <c r="N38" s="345"/>
      <c r="O38" s="346">
        <f t="shared" si="5"/>
        <v>0</v>
      </c>
      <c r="P38" s="328"/>
      <c r="Q38" s="361"/>
      <c r="R38" s="328"/>
      <c r="S38" s="328"/>
      <c r="T38" s="308"/>
      <c r="U38" s="308"/>
      <c r="V38" s="359"/>
      <c r="W38" s="328"/>
      <c r="X38" s="360">
        <f t="shared" si="2"/>
        <v>0</v>
      </c>
      <c r="Y38" s="366"/>
      <c r="Z38" s="366"/>
      <c r="AA38" s="366"/>
      <c r="AB38" s="366"/>
      <c r="AC38" s="367"/>
      <c r="AD38" s="367"/>
      <c r="AE38" s="366"/>
      <c r="AF38" s="366"/>
      <c r="AG38" s="385"/>
      <c r="AH38" s="367">
        <v>-1</v>
      </c>
      <c r="AI38" s="366">
        <f t="shared" si="3"/>
        <v>-1</v>
      </c>
      <c r="AJ38" s="382">
        <f t="shared" si="4"/>
        <v>-1</v>
      </c>
      <c r="AK38" s="383">
        <v>4.28</v>
      </c>
      <c r="AL38" s="384">
        <v>6.5</v>
      </c>
    </row>
    <row r="39" s="276" customFormat="1" ht="15" customHeight="1" spans="1:38">
      <c r="A39" s="317" t="s">
        <v>1296</v>
      </c>
      <c r="B39" s="307">
        <v>33</v>
      </c>
      <c r="C39" s="307"/>
      <c r="D39" s="307"/>
      <c r="E39" s="307"/>
      <c r="F39" s="308"/>
      <c r="G39" s="328"/>
      <c r="H39" s="328"/>
      <c r="I39" s="328"/>
      <c r="J39" s="350"/>
      <c r="K39" s="345"/>
      <c r="L39" s="345"/>
      <c r="M39" s="345"/>
      <c r="N39" s="345"/>
      <c r="O39" s="346">
        <f t="shared" si="5"/>
        <v>0</v>
      </c>
      <c r="P39" s="328"/>
      <c r="Q39" s="361"/>
      <c r="R39" s="328"/>
      <c r="S39" s="328"/>
      <c r="T39" s="308"/>
      <c r="U39" s="308"/>
      <c r="V39" s="359"/>
      <c r="W39" s="328">
        <v>10</v>
      </c>
      <c r="X39" s="360">
        <f t="shared" si="2"/>
        <v>0</v>
      </c>
      <c r="Y39" s="366"/>
      <c r="Z39" s="366"/>
      <c r="AA39" s="366"/>
      <c r="AB39" s="366"/>
      <c r="AC39" s="367">
        <v>-4</v>
      </c>
      <c r="AD39" s="367"/>
      <c r="AE39" s="366"/>
      <c r="AF39" s="366"/>
      <c r="AG39" s="385"/>
      <c r="AH39" s="367">
        <v>-3</v>
      </c>
      <c r="AI39" s="366">
        <f t="shared" si="3"/>
        <v>-7</v>
      </c>
      <c r="AJ39" s="382">
        <f t="shared" si="4"/>
        <v>-7</v>
      </c>
      <c r="AK39" s="383">
        <v>14.66</v>
      </c>
      <c r="AL39" s="384">
        <v>7.5</v>
      </c>
    </row>
    <row r="40" s="276" customFormat="1" ht="15" customHeight="1" spans="1:38">
      <c r="A40" s="317" t="s">
        <v>1297</v>
      </c>
      <c r="B40" s="307">
        <v>7</v>
      </c>
      <c r="C40" s="307"/>
      <c r="D40" s="307"/>
      <c r="E40" s="307"/>
      <c r="F40" s="308"/>
      <c r="G40" s="328"/>
      <c r="H40" s="328"/>
      <c r="I40" s="328"/>
      <c r="J40" s="350"/>
      <c r="K40" s="345"/>
      <c r="L40" s="345"/>
      <c r="M40" s="345"/>
      <c r="N40" s="345"/>
      <c r="O40" s="346">
        <f t="shared" si="5"/>
        <v>0</v>
      </c>
      <c r="P40" s="328"/>
      <c r="Q40" s="361"/>
      <c r="R40" s="328"/>
      <c r="S40" s="328"/>
      <c r="T40" s="308"/>
      <c r="U40" s="308"/>
      <c r="V40" s="359"/>
      <c r="W40" s="328"/>
      <c r="X40" s="360">
        <f t="shared" si="2"/>
        <v>0</v>
      </c>
      <c r="Y40" s="366"/>
      <c r="Z40" s="366"/>
      <c r="AA40" s="366"/>
      <c r="AB40" s="366"/>
      <c r="AC40" s="367"/>
      <c r="AD40" s="367"/>
      <c r="AE40" s="366"/>
      <c r="AF40" s="366"/>
      <c r="AG40" s="385"/>
      <c r="AH40" s="367">
        <v>-0.5</v>
      </c>
      <c r="AI40" s="366">
        <f t="shared" si="3"/>
        <v>-0.5</v>
      </c>
      <c r="AJ40" s="382">
        <f t="shared" si="4"/>
        <v>-0.5</v>
      </c>
      <c r="AK40" s="383">
        <v>3.18</v>
      </c>
      <c r="AL40" s="384">
        <v>1.2</v>
      </c>
    </row>
    <row r="41" s="276" customFormat="1" ht="15" customHeight="1" spans="1:38">
      <c r="A41" s="317" t="s">
        <v>1298</v>
      </c>
      <c r="B41" s="307">
        <v>16</v>
      </c>
      <c r="C41" s="307"/>
      <c r="D41" s="307"/>
      <c r="E41" s="307"/>
      <c r="F41" s="308"/>
      <c r="G41" s="328"/>
      <c r="H41" s="328"/>
      <c r="I41" s="328"/>
      <c r="J41" s="350"/>
      <c r="K41" s="345"/>
      <c r="L41" s="345"/>
      <c r="M41" s="345"/>
      <c r="N41" s="345"/>
      <c r="O41" s="346">
        <f t="shared" si="5"/>
        <v>0</v>
      </c>
      <c r="P41" s="328"/>
      <c r="Q41" s="361"/>
      <c r="R41" s="328"/>
      <c r="S41" s="328"/>
      <c r="T41" s="308"/>
      <c r="U41" s="308"/>
      <c r="V41" s="359"/>
      <c r="W41" s="328"/>
      <c r="X41" s="360">
        <f t="shared" si="2"/>
        <v>0</v>
      </c>
      <c r="Y41" s="366"/>
      <c r="Z41" s="366"/>
      <c r="AA41" s="366"/>
      <c r="AB41" s="366"/>
      <c r="AC41" s="367"/>
      <c r="AD41" s="367"/>
      <c r="AE41" s="366"/>
      <c r="AF41" s="366"/>
      <c r="AG41" s="385"/>
      <c r="AH41" s="367">
        <v>-0.5</v>
      </c>
      <c r="AI41" s="366">
        <f t="shared" si="3"/>
        <v>-0.5</v>
      </c>
      <c r="AJ41" s="382">
        <f t="shared" si="4"/>
        <v>-0.5</v>
      </c>
      <c r="AK41" s="383">
        <v>9.18</v>
      </c>
      <c r="AL41" s="384">
        <v>2.8</v>
      </c>
    </row>
    <row r="42" s="276" customFormat="1" ht="15" customHeight="1" spans="1:38">
      <c r="A42" s="317" t="s">
        <v>1299</v>
      </c>
      <c r="B42" s="307">
        <v>19</v>
      </c>
      <c r="C42" s="307"/>
      <c r="D42" s="307"/>
      <c r="E42" s="307"/>
      <c r="F42" s="308"/>
      <c r="G42" s="328"/>
      <c r="H42" s="328"/>
      <c r="I42" s="328"/>
      <c r="J42" s="350"/>
      <c r="K42" s="345"/>
      <c r="L42" s="345"/>
      <c r="M42" s="345"/>
      <c r="N42" s="345"/>
      <c r="O42" s="346">
        <f t="shared" si="5"/>
        <v>0</v>
      </c>
      <c r="P42" s="328"/>
      <c r="Q42" s="361"/>
      <c r="R42" s="328"/>
      <c r="S42" s="328"/>
      <c r="T42" s="308"/>
      <c r="U42" s="308"/>
      <c r="V42" s="359"/>
      <c r="W42" s="328"/>
      <c r="X42" s="360">
        <f t="shared" si="2"/>
        <v>0</v>
      </c>
      <c r="Y42" s="366"/>
      <c r="Z42" s="366"/>
      <c r="AA42" s="366"/>
      <c r="AB42" s="366"/>
      <c r="AC42" s="367"/>
      <c r="AD42" s="367"/>
      <c r="AE42" s="366"/>
      <c r="AF42" s="366"/>
      <c r="AG42" s="385"/>
      <c r="AH42" s="367">
        <v>-0.5</v>
      </c>
      <c r="AI42" s="366">
        <f t="shared" si="3"/>
        <v>-0.5</v>
      </c>
      <c r="AJ42" s="382">
        <f t="shared" si="4"/>
        <v>-0.5</v>
      </c>
      <c r="AK42" s="383">
        <v>3.18</v>
      </c>
      <c r="AL42" s="384">
        <v>0.2</v>
      </c>
    </row>
    <row r="43" s="276" customFormat="1" ht="15" customHeight="1" spans="1:38">
      <c r="A43" s="317" t="s">
        <v>1300</v>
      </c>
      <c r="B43" s="307">
        <v>18</v>
      </c>
      <c r="C43" s="307"/>
      <c r="D43" s="307"/>
      <c r="E43" s="307"/>
      <c r="F43" s="308"/>
      <c r="G43" s="328"/>
      <c r="H43" s="328"/>
      <c r="I43" s="328"/>
      <c r="J43" s="350"/>
      <c r="K43" s="345"/>
      <c r="L43" s="345"/>
      <c r="M43" s="345"/>
      <c r="N43" s="345"/>
      <c r="O43" s="346">
        <f t="shared" si="5"/>
        <v>0</v>
      </c>
      <c r="P43" s="328"/>
      <c r="Q43" s="361"/>
      <c r="R43" s="328"/>
      <c r="S43" s="328"/>
      <c r="T43" s="308"/>
      <c r="U43" s="308"/>
      <c r="V43" s="359"/>
      <c r="W43" s="328"/>
      <c r="X43" s="360">
        <f t="shared" si="2"/>
        <v>0</v>
      </c>
      <c r="Y43" s="366"/>
      <c r="Z43" s="366"/>
      <c r="AA43" s="366"/>
      <c r="AB43" s="366"/>
      <c r="AC43" s="367"/>
      <c r="AD43" s="367"/>
      <c r="AE43" s="366"/>
      <c r="AF43" s="366"/>
      <c r="AG43" s="385"/>
      <c r="AH43" s="367"/>
      <c r="AI43" s="366">
        <f t="shared" si="3"/>
        <v>0</v>
      </c>
      <c r="AJ43" s="382">
        <f t="shared" si="4"/>
        <v>0</v>
      </c>
      <c r="AK43" s="383">
        <v>4.36</v>
      </c>
      <c r="AL43" s="384">
        <v>1.6</v>
      </c>
    </row>
    <row r="44" s="276" customFormat="1" ht="15" customHeight="1" spans="1:38">
      <c r="A44" s="329" t="s">
        <v>1301</v>
      </c>
      <c r="B44" s="307">
        <v>5</v>
      </c>
      <c r="C44" s="307"/>
      <c r="D44" s="307"/>
      <c r="E44" s="307"/>
      <c r="F44" s="308"/>
      <c r="G44" s="328"/>
      <c r="H44" s="328"/>
      <c r="I44" s="328"/>
      <c r="J44" s="350"/>
      <c r="K44" s="345"/>
      <c r="L44" s="345"/>
      <c r="M44" s="345"/>
      <c r="N44" s="345"/>
      <c r="O44" s="346">
        <f t="shared" si="5"/>
        <v>0</v>
      </c>
      <c r="P44" s="328"/>
      <c r="Q44" s="361"/>
      <c r="R44" s="328"/>
      <c r="S44" s="328"/>
      <c r="T44" s="308"/>
      <c r="U44" s="308"/>
      <c r="V44" s="359"/>
      <c r="W44" s="328"/>
      <c r="X44" s="360">
        <f t="shared" si="2"/>
        <v>0</v>
      </c>
      <c r="Y44" s="366"/>
      <c r="Z44" s="366"/>
      <c r="AA44" s="366"/>
      <c r="AB44" s="366"/>
      <c r="AC44" s="367"/>
      <c r="AD44" s="367"/>
      <c r="AE44" s="366"/>
      <c r="AF44" s="366"/>
      <c r="AG44" s="385"/>
      <c r="AH44" s="367">
        <v>-1</v>
      </c>
      <c r="AI44" s="366">
        <f t="shared" si="3"/>
        <v>-1</v>
      </c>
      <c r="AJ44" s="382">
        <f t="shared" si="4"/>
        <v>-1</v>
      </c>
      <c r="AK44" s="383">
        <v>0</v>
      </c>
      <c r="AL44" s="384">
        <v>13.18</v>
      </c>
    </row>
    <row r="45" s="276" customFormat="1" ht="15" customHeight="1" spans="1:38">
      <c r="A45" s="329" t="s">
        <v>1302</v>
      </c>
      <c r="B45" s="307">
        <v>10</v>
      </c>
      <c r="C45" s="307"/>
      <c r="D45" s="307"/>
      <c r="E45" s="307"/>
      <c r="F45" s="308"/>
      <c r="G45" s="328"/>
      <c r="H45" s="328"/>
      <c r="I45" s="328"/>
      <c r="J45" s="350"/>
      <c r="K45" s="345"/>
      <c r="L45" s="345"/>
      <c r="M45" s="345"/>
      <c r="N45" s="345"/>
      <c r="O45" s="346">
        <f t="shared" si="5"/>
        <v>0</v>
      </c>
      <c r="P45" s="328"/>
      <c r="Q45" s="361"/>
      <c r="R45" s="328"/>
      <c r="S45" s="328"/>
      <c r="T45" s="308"/>
      <c r="U45" s="308"/>
      <c r="V45" s="359"/>
      <c r="W45" s="328"/>
      <c r="X45" s="360">
        <f t="shared" si="2"/>
        <v>0</v>
      </c>
      <c r="Y45" s="366"/>
      <c r="Z45" s="366"/>
      <c r="AA45" s="366"/>
      <c r="AB45" s="366"/>
      <c r="AC45" s="367"/>
      <c r="AD45" s="367"/>
      <c r="AE45" s="366"/>
      <c r="AF45" s="366"/>
      <c r="AG45" s="385"/>
      <c r="AH45" s="367">
        <v>-1</v>
      </c>
      <c r="AI45" s="366">
        <f t="shared" si="3"/>
        <v>-1</v>
      </c>
      <c r="AJ45" s="382">
        <f t="shared" si="4"/>
        <v>-1</v>
      </c>
      <c r="AK45" s="383"/>
      <c r="AL45" s="384"/>
    </row>
    <row r="46" s="276" customFormat="1" ht="15" customHeight="1" spans="1:38">
      <c r="A46" s="317" t="s">
        <v>1303</v>
      </c>
      <c r="B46" s="307">
        <v>108</v>
      </c>
      <c r="C46" s="307"/>
      <c r="D46" s="307">
        <v>1</v>
      </c>
      <c r="E46" s="307"/>
      <c r="F46" s="308"/>
      <c r="G46" s="328"/>
      <c r="H46" s="328"/>
      <c r="I46" s="328"/>
      <c r="J46" s="350"/>
      <c r="K46" s="345"/>
      <c r="L46" s="345"/>
      <c r="M46" s="345"/>
      <c r="N46" s="345"/>
      <c r="O46" s="346">
        <f t="shared" si="5"/>
        <v>0</v>
      </c>
      <c r="P46" s="328"/>
      <c r="Q46" s="361"/>
      <c r="R46" s="328"/>
      <c r="S46" s="328"/>
      <c r="T46" s="308"/>
      <c r="U46" s="308"/>
      <c r="V46" s="359"/>
      <c r="W46" s="328">
        <v>10</v>
      </c>
      <c r="X46" s="360">
        <f t="shared" si="2"/>
        <v>0</v>
      </c>
      <c r="Y46" s="366">
        <v>-7</v>
      </c>
      <c r="Z46" s="366"/>
      <c r="AA46" s="366"/>
      <c r="AB46" s="366"/>
      <c r="AC46" s="367">
        <v>-12</v>
      </c>
      <c r="AD46" s="367"/>
      <c r="AE46" s="366"/>
      <c r="AF46" s="366"/>
      <c r="AG46" s="385"/>
      <c r="AH46" s="367">
        <v>-5</v>
      </c>
      <c r="AI46" s="366">
        <f t="shared" si="3"/>
        <v>-24</v>
      </c>
      <c r="AJ46" s="382">
        <f t="shared" si="4"/>
        <v>-24</v>
      </c>
      <c r="AK46" s="383">
        <v>38.2</v>
      </c>
      <c r="AL46" s="384">
        <v>22.4</v>
      </c>
    </row>
    <row r="47" s="276" customFormat="1" ht="15" customHeight="1" spans="1:38">
      <c r="A47" s="317" t="s">
        <v>1304</v>
      </c>
      <c r="B47" s="307">
        <v>14</v>
      </c>
      <c r="C47" s="307"/>
      <c r="D47" s="307"/>
      <c r="E47" s="307"/>
      <c r="F47" s="308"/>
      <c r="G47" s="328"/>
      <c r="H47" s="328"/>
      <c r="I47" s="328"/>
      <c r="J47" s="350"/>
      <c r="K47" s="345"/>
      <c r="L47" s="345"/>
      <c r="M47" s="345"/>
      <c r="N47" s="345"/>
      <c r="O47" s="346">
        <f t="shared" si="5"/>
        <v>0</v>
      </c>
      <c r="P47" s="328"/>
      <c r="Q47" s="361"/>
      <c r="R47" s="328"/>
      <c r="S47" s="328"/>
      <c r="T47" s="308"/>
      <c r="U47" s="308"/>
      <c r="V47" s="359"/>
      <c r="W47" s="328">
        <v>8</v>
      </c>
      <c r="X47" s="360">
        <f t="shared" si="2"/>
        <v>0</v>
      </c>
      <c r="Y47" s="366"/>
      <c r="Z47" s="366"/>
      <c r="AA47" s="366"/>
      <c r="AB47" s="366"/>
      <c r="AC47" s="367"/>
      <c r="AD47" s="367"/>
      <c r="AE47" s="366"/>
      <c r="AF47" s="366"/>
      <c r="AG47" s="385"/>
      <c r="AH47" s="367">
        <v>-3</v>
      </c>
      <c r="AI47" s="366">
        <f t="shared" si="3"/>
        <v>-3</v>
      </c>
      <c r="AJ47" s="382">
        <f t="shared" si="4"/>
        <v>-3</v>
      </c>
      <c r="AK47" s="383">
        <v>12.98</v>
      </c>
      <c r="AL47" s="384">
        <v>4.2</v>
      </c>
    </row>
    <row r="48" s="276" customFormat="1" ht="15" customHeight="1" spans="1:38">
      <c r="A48" s="317" t="s">
        <v>1305</v>
      </c>
      <c r="B48" s="307">
        <v>11</v>
      </c>
      <c r="C48" s="307"/>
      <c r="D48" s="307"/>
      <c r="E48" s="307"/>
      <c r="F48" s="308"/>
      <c r="G48" s="330"/>
      <c r="H48" s="328"/>
      <c r="I48" s="328"/>
      <c r="J48" s="350"/>
      <c r="K48" s="345"/>
      <c r="L48" s="345"/>
      <c r="M48" s="345"/>
      <c r="N48" s="345"/>
      <c r="O48" s="346">
        <f t="shared" si="5"/>
        <v>0</v>
      </c>
      <c r="P48" s="328"/>
      <c r="Q48" s="361"/>
      <c r="R48" s="328"/>
      <c r="S48" s="328"/>
      <c r="T48" s="308"/>
      <c r="U48" s="308"/>
      <c r="V48" s="359"/>
      <c r="W48" s="328"/>
      <c r="X48" s="360">
        <f t="shared" si="2"/>
        <v>0</v>
      </c>
      <c r="Y48" s="366"/>
      <c r="Z48" s="366"/>
      <c r="AA48" s="366"/>
      <c r="AB48" s="366"/>
      <c r="AC48" s="367"/>
      <c r="AD48" s="367"/>
      <c r="AE48" s="366"/>
      <c r="AF48" s="366"/>
      <c r="AG48" s="385"/>
      <c r="AH48" s="367">
        <v>-3</v>
      </c>
      <c r="AI48" s="366">
        <f t="shared" si="3"/>
        <v>-3</v>
      </c>
      <c r="AJ48" s="382">
        <f t="shared" si="4"/>
        <v>-3</v>
      </c>
      <c r="AK48" s="383">
        <v>7.76</v>
      </c>
      <c r="AL48" s="384">
        <v>9</v>
      </c>
    </row>
    <row r="49" s="276" customFormat="1" ht="15" customHeight="1" spans="1:38">
      <c r="A49" s="317" t="s">
        <v>1306</v>
      </c>
      <c r="B49" s="307">
        <v>33</v>
      </c>
      <c r="C49" s="307"/>
      <c r="D49" s="307"/>
      <c r="E49" s="307"/>
      <c r="F49" s="308"/>
      <c r="G49" s="328"/>
      <c r="H49" s="328"/>
      <c r="I49" s="328"/>
      <c r="J49" s="350"/>
      <c r="K49" s="345"/>
      <c r="L49" s="345"/>
      <c r="M49" s="345"/>
      <c r="N49" s="345"/>
      <c r="O49" s="346">
        <f t="shared" si="5"/>
        <v>0</v>
      </c>
      <c r="P49" s="328"/>
      <c r="Q49" s="361"/>
      <c r="R49" s="328"/>
      <c r="S49" s="328"/>
      <c r="T49" s="308"/>
      <c r="U49" s="308"/>
      <c r="V49" s="359"/>
      <c r="W49" s="328">
        <v>10</v>
      </c>
      <c r="X49" s="360">
        <f t="shared" si="2"/>
        <v>0</v>
      </c>
      <c r="Y49" s="366"/>
      <c r="Z49" s="366"/>
      <c r="AA49" s="366"/>
      <c r="AB49" s="366"/>
      <c r="AC49" s="367"/>
      <c r="AD49" s="367"/>
      <c r="AE49" s="366"/>
      <c r="AF49" s="366"/>
      <c r="AG49" s="385"/>
      <c r="AH49" s="367">
        <v>-4</v>
      </c>
      <c r="AI49" s="366">
        <f t="shared" si="3"/>
        <v>-4</v>
      </c>
      <c r="AJ49" s="382">
        <f t="shared" si="4"/>
        <v>-4</v>
      </c>
      <c r="AK49" s="383">
        <v>6.66</v>
      </c>
      <c r="AL49" s="384">
        <v>5.3</v>
      </c>
    </row>
    <row r="50" s="276" customFormat="1" ht="15" customHeight="1" spans="1:38">
      <c r="A50" s="317" t="s">
        <v>1307</v>
      </c>
      <c r="B50" s="307">
        <v>42</v>
      </c>
      <c r="C50" s="307"/>
      <c r="D50" s="307"/>
      <c r="E50" s="307"/>
      <c r="F50" s="308"/>
      <c r="G50" s="328"/>
      <c r="H50" s="328"/>
      <c r="I50" s="328"/>
      <c r="J50" s="350"/>
      <c r="K50" s="345"/>
      <c r="L50" s="345"/>
      <c r="M50" s="345"/>
      <c r="N50" s="345"/>
      <c r="O50" s="346">
        <f t="shared" si="5"/>
        <v>0</v>
      </c>
      <c r="P50" s="328"/>
      <c r="Q50" s="361"/>
      <c r="R50" s="328"/>
      <c r="S50" s="328"/>
      <c r="T50" s="308"/>
      <c r="U50" s="308"/>
      <c r="V50" s="359"/>
      <c r="W50" s="328">
        <v>10</v>
      </c>
      <c r="X50" s="360">
        <f t="shared" si="2"/>
        <v>0</v>
      </c>
      <c r="Y50" s="366"/>
      <c r="Z50" s="366"/>
      <c r="AA50" s="366"/>
      <c r="AB50" s="366"/>
      <c r="AC50" s="367"/>
      <c r="AD50" s="367"/>
      <c r="AE50" s="366"/>
      <c r="AF50" s="366"/>
      <c r="AG50" s="385"/>
      <c r="AH50" s="367"/>
      <c r="AI50" s="366">
        <f t="shared" si="3"/>
        <v>0</v>
      </c>
      <c r="AJ50" s="382">
        <f t="shared" si="4"/>
        <v>0</v>
      </c>
      <c r="AK50" s="383">
        <v>18.26</v>
      </c>
      <c r="AL50" s="384">
        <v>9.1</v>
      </c>
    </row>
    <row r="51" s="276" customFormat="1" ht="15" customHeight="1" spans="1:38">
      <c r="A51" s="317" t="s">
        <v>1308</v>
      </c>
      <c r="B51" s="307">
        <v>38</v>
      </c>
      <c r="C51" s="307"/>
      <c r="D51" s="307"/>
      <c r="E51" s="307"/>
      <c r="F51" s="308"/>
      <c r="G51" s="328"/>
      <c r="H51" s="328"/>
      <c r="I51" s="328"/>
      <c r="J51" s="350"/>
      <c r="K51" s="345"/>
      <c r="L51" s="345"/>
      <c r="M51" s="345"/>
      <c r="N51" s="345"/>
      <c r="O51" s="346">
        <f t="shared" si="5"/>
        <v>0</v>
      </c>
      <c r="P51" s="328"/>
      <c r="Q51" s="361"/>
      <c r="R51" s="328"/>
      <c r="S51" s="328"/>
      <c r="T51" s="308"/>
      <c r="U51" s="308"/>
      <c r="V51" s="359"/>
      <c r="W51" s="328">
        <v>8</v>
      </c>
      <c r="X51" s="360">
        <f t="shared" si="2"/>
        <v>0</v>
      </c>
      <c r="Y51" s="366"/>
      <c r="Z51" s="366"/>
      <c r="AA51" s="366"/>
      <c r="AB51" s="366"/>
      <c r="AC51" s="367"/>
      <c r="AD51" s="367"/>
      <c r="AE51" s="366"/>
      <c r="AF51" s="366"/>
      <c r="AG51" s="385"/>
      <c r="AH51" s="367"/>
      <c r="AI51" s="366">
        <f t="shared" si="3"/>
        <v>0</v>
      </c>
      <c r="AJ51" s="382">
        <f t="shared" si="4"/>
        <v>0</v>
      </c>
      <c r="AK51" s="383">
        <v>12.36</v>
      </c>
      <c r="AL51" s="384">
        <v>4.8</v>
      </c>
    </row>
    <row r="52" s="276" customFormat="1" ht="15" customHeight="1" spans="1:38">
      <c r="A52" s="317" t="s">
        <v>1309</v>
      </c>
      <c r="B52" s="307">
        <v>28</v>
      </c>
      <c r="C52" s="307"/>
      <c r="D52" s="307"/>
      <c r="E52" s="307"/>
      <c r="F52" s="308"/>
      <c r="G52" s="328"/>
      <c r="H52" s="328"/>
      <c r="I52" s="328"/>
      <c r="J52" s="350"/>
      <c r="K52" s="345"/>
      <c r="L52" s="345"/>
      <c r="M52" s="345"/>
      <c r="N52" s="345"/>
      <c r="O52" s="346">
        <f t="shared" si="5"/>
        <v>0</v>
      </c>
      <c r="P52" s="328"/>
      <c r="Q52" s="361"/>
      <c r="R52" s="328"/>
      <c r="S52" s="328"/>
      <c r="T52" s="308"/>
      <c r="U52" s="308"/>
      <c r="V52" s="359"/>
      <c r="W52" s="328">
        <v>8</v>
      </c>
      <c r="X52" s="360">
        <f t="shared" si="2"/>
        <v>0</v>
      </c>
      <c r="Y52" s="366"/>
      <c r="Z52" s="366"/>
      <c r="AA52" s="366"/>
      <c r="AB52" s="366"/>
      <c r="AC52" s="367"/>
      <c r="AD52" s="367"/>
      <c r="AE52" s="366"/>
      <c r="AF52" s="366"/>
      <c r="AG52" s="385"/>
      <c r="AH52" s="367"/>
      <c r="AI52" s="366">
        <f t="shared" si="3"/>
        <v>0</v>
      </c>
      <c r="AJ52" s="382">
        <f t="shared" si="4"/>
        <v>0</v>
      </c>
      <c r="AK52" s="383">
        <v>12.36</v>
      </c>
      <c r="AL52" s="384">
        <v>4.8</v>
      </c>
    </row>
    <row r="53" s="276" customFormat="1" ht="15" customHeight="1" spans="1:38">
      <c r="A53" s="317" t="s">
        <v>1310</v>
      </c>
      <c r="B53" s="307">
        <v>19</v>
      </c>
      <c r="C53" s="307"/>
      <c r="D53" s="307"/>
      <c r="E53" s="307"/>
      <c r="F53" s="308"/>
      <c r="G53" s="330"/>
      <c r="H53" s="328"/>
      <c r="I53" s="328"/>
      <c r="J53" s="350"/>
      <c r="K53" s="345"/>
      <c r="L53" s="345"/>
      <c r="M53" s="345"/>
      <c r="N53" s="345"/>
      <c r="O53" s="346">
        <f t="shared" si="5"/>
        <v>0</v>
      </c>
      <c r="P53" s="328"/>
      <c r="Q53" s="361"/>
      <c r="R53" s="328"/>
      <c r="S53" s="328"/>
      <c r="T53" s="308"/>
      <c r="U53" s="308"/>
      <c r="V53" s="359"/>
      <c r="W53" s="328">
        <v>7</v>
      </c>
      <c r="X53" s="360">
        <f t="shared" si="2"/>
        <v>0</v>
      </c>
      <c r="Y53" s="366"/>
      <c r="Z53" s="366"/>
      <c r="AA53" s="366"/>
      <c r="AB53" s="366"/>
      <c r="AC53" s="367"/>
      <c r="AD53" s="367"/>
      <c r="AE53" s="366"/>
      <c r="AF53" s="366"/>
      <c r="AG53" s="385"/>
      <c r="AH53" s="367">
        <v>-1</v>
      </c>
      <c r="AI53" s="366">
        <f t="shared" si="3"/>
        <v>-1</v>
      </c>
      <c r="AJ53" s="382">
        <f t="shared" si="4"/>
        <v>-1</v>
      </c>
      <c r="AK53" s="383">
        <v>4.08</v>
      </c>
      <c r="AL53" s="384">
        <v>3</v>
      </c>
    </row>
    <row r="54" s="276" customFormat="1" ht="15" customHeight="1" spans="1:38">
      <c r="A54" s="317" t="s">
        <v>1311</v>
      </c>
      <c r="B54" s="307">
        <v>16</v>
      </c>
      <c r="C54" s="307"/>
      <c r="D54" s="307"/>
      <c r="E54" s="307"/>
      <c r="F54" s="308"/>
      <c r="G54" s="328"/>
      <c r="H54" s="328"/>
      <c r="I54" s="328"/>
      <c r="J54" s="350"/>
      <c r="K54" s="345"/>
      <c r="L54" s="345"/>
      <c r="M54" s="345"/>
      <c r="N54" s="345"/>
      <c r="O54" s="346">
        <f t="shared" si="5"/>
        <v>0</v>
      </c>
      <c r="P54" s="328"/>
      <c r="Q54" s="361"/>
      <c r="R54" s="328"/>
      <c r="S54" s="328"/>
      <c r="T54" s="308"/>
      <c r="U54" s="308"/>
      <c r="V54" s="359"/>
      <c r="W54" s="328"/>
      <c r="X54" s="360">
        <f t="shared" si="2"/>
        <v>0</v>
      </c>
      <c r="Y54" s="366"/>
      <c r="Z54" s="366"/>
      <c r="AA54" s="366"/>
      <c r="AB54" s="366"/>
      <c r="AC54" s="367"/>
      <c r="AD54" s="367"/>
      <c r="AE54" s="366"/>
      <c r="AF54" s="366"/>
      <c r="AG54" s="385"/>
      <c r="AH54" s="367">
        <v>-4</v>
      </c>
      <c r="AI54" s="366">
        <f t="shared" si="3"/>
        <v>-4</v>
      </c>
      <c r="AJ54" s="382">
        <f t="shared" si="4"/>
        <v>-4</v>
      </c>
      <c r="AK54" s="383">
        <v>4.36</v>
      </c>
      <c r="AL54" s="384">
        <v>3.6</v>
      </c>
    </row>
    <row r="55" s="276" customFormat="1" ht="15" customHeight="1" spans="1:38">
      <c r="A55" s="317" t="s">
        <v>1312</v>
      </c>
      <c r="B55" s="307">
        <v>9</v>
      </c>
      <c r="C55" s="307"/>
      <c r="D55" s="307"/>
      <c r="E55" s="307"/>
      <c r="F55" s="308"/>
      <c r="G55" s="328"/>
      <c r="H55" s="328"/>
      <c r="I55" s="328"/>
      <c r="J55" s="350"/>
      <c r="K55" s="345"/>
      <c r="L55" s="345"/>
      <c r="M55" s="345"/>
      <c r="N55" s="345"/>
      <c r="O55" s="346">
        <f t="shared" si="5"/>
        <v>0</v>
      </c>
      <c r="P55" s="328"/>
      <c r="Q55" s="361"/>
      <c r="R55" s="328"/>
      <c r="S55" s="328"/>
      <c r="T55" s="308"/>
      <c r="U55" s="308"/>
      <c r="V55" s="350">
        <v>-6.12</v>
      </c>
      <c r="W55" s="328"/>
      <c r="X55" s="360">
        <f t="shared" si="2"/>
        <v>-6.12</v>
      </c>
      <c r="Y55" s="366">
        <v>-4</v>
      </c>
      <c r="Z55" s="366"/>
      <c r="AA55" s="366"/>
      <c r="AB55" s="366"/>
      <c r="AC55" s="367">
        <v>-6</v>
      </c>
      <c r="AD55" s="367"/>
      <c r="AE55" s="366"/>
      <c r="AF55" s="366"/>
      <c r="AG55" s="385"/>
      <c r="AH55" s="367">
        <v>-4</v>
      </c>
      <c r="AI55" s="366">
        <f t="shared" si="3"/>
        <v>-14</v>
      </c>
      <c r="AJ55" s="382">
        <f t="shared" si="4"/>
        <v>-20.12</v>
      </c>
      <c r="AK55" s="383">
        <v>9.36</v>
      </c>
      <c r="AL55" s="384">
        <v>4</v>
      </c>
    </row>
    <row r="56" s="276" customFormat="1" ht="15" customHeight="1" spans="1:38">
      <c r="A56" s="317" t="s">
        <v>1313</v>
      </c>
      <c r="B56" s="307">
        <v>5</v>
      </c>
      <c r="C56" s="307"/>
      <c r="D56" s="307"/>
      <c r="E56" s="307"/>
      <c r="F56" s="308"/>
      <c r="G56" s="328"/>
      <c r="H56" s="328"/>
      <c r="I56" s="328"/>
      <c r="J56" s="350"/>
      <c r="K56" s="345"/>
      <c r="L56" s="345"/>
      <c r="M56" s="345"/>
      <c r="N56" s="345"/>
      <c r="O56" s="346">
        <f t="shared" si="5"/>
        <v>0</v>
      </c>
      <c r="P56" s="328"/>
      <c r="Q56" s="361"/>
      <c r="R56" s="328"/>
      <c r="S56" s="328"/>
      <c r="T56" s="308"/>
      <c r="U56" s="308"/>
      <c r="V56" s="359"/>
      <c r="W56" s="328"/>
      <c r="X56" s="360">
        <f t="shared" si="2"/>
        <v>0</v>
      </c>
      <c r="Y56" s="366"/>
      <c r="Z56" s="366"/>
      <c r="AA56" s="366"/>
      <c r="AB56" s="366"/>
      <c r="AC56" s="367"/>
      <c r="AD56" s="367"/>
      <c r="AE56" s="366"/>
      <c r="AF56" s="366"/>
      <c r="AG56" s="385"/>
      <c r="AH56" s="367">
        <v>-1</v>
      </c>
      <c r="AI56" s="366">
        <f t="shared" si="3"/>
        <v>-1</v>
      </c>
      <c r="AJ56" s="382">
        <f t="shared" si="4"/>
        <v>-1</v>
      </c>
      <c r="AK56" s="383">
        <v>8.88</v>
      </c>
      <c r="AL56" s="384">
        <v>-2.2</v>
      </c>
    </row>
    <row r="57" s="276" customFormat="1" ht="15" customHeight="1" spans="1:38">
      <c r="A57" s="317" t="s">
        <v>1314</v>
      </c>
      <c r="B57" s="307">
        <v>25</v>
      </c>
      <c r="C57" s="307"/>
      <c r="D57" s="307"/>
      <c r="E57" s="307"/>
      <c r="F57" s="308"/>
      <c r="G57" s="328"/>
      <c r="H57" s="328"/>
      <c r="I57" s="328"/>
      <c r="J57" s="350"/>
      <c r="K57" s="345"/>
      <c r="L57" s="345"/>
      <c r="M57" s="345"/>
      <c r="N57" s="345"/>
      <c r="O57" s="346">
        <f t="shared" si="5"/>
        <v>0</v>
      </c>
      <c r="P57" s="328"/>
      <c r="Q57" s="361"/>
      <c r="R57" s="328"/>
      <c r="S57" s="328"/>
      <c r="T57" s="308"/>
      <c r="U57" s="308"/>
      <c r="V57" s="359"/>
      <c r="W57" s="328">
        <v>5</v>
      </c>
      <c r="X57" s="360">
        <f t="shared" si="2"/>
        <v>0</v>
      </c>
      <c r="Y57" s="366"/>
      <c r="Z57" s="366"/>
      <c r="AA57" s="366"/>
      <c r="AB57" s="366"/>
      <c r="AC57" s="367"/>
      <c r="AD57" s="367"/>
      <c r="AE57" s="366"/>
      <c r="AF57" s="366"/>
      <c r="AG57" s="385"/>
      <c r="AH57" s="367">
        <v>-2</v>
      </c>
      <c r="AI57" s="366">
        <f t="shared" si="3"/>
        <v>-2</v>
      </c>
      <c r="AJ57" s="382">
        <f t="shared" si="4"/>
        <v>-2</v>
      </c>
      <c r="AK57" s="383">
        <v>6.86</v>
      </c>
      <c r="AL57" s="384">
        <v>7.14</v>
      </c>
    </row>
    <row r="58" s="276" customFormat="1" ht="15" customHeight="1" spans="1:38">
      <c r="A58" s="317" t="s">
        <v>1315</v>
      </c>
      <c r="B58" s="331">
        <v>33</v>
      </c>
      <c r="C58" s="307"/>
      <c r="D58" s="307"/>
      <c r="E58" s="314"/>
      <c r="F58" s="315"/>
      <c r="G58" s="320"/>
      <c r="H58" s="316"/>
      <c r="I58" s="316"/>
      <c r="J58" s="348"/>
      <c r="K58" s="345"/>
      <c r="L58" s="345"/>
      <c r="M58" s="345"/>
      <c r="N58" s="345"/>
      <c r="O58" s="346">
        <f t="shared" si="5"/>
        <v>0</v>
      </c>
      <c r="P58" s="347"/>
      <c r="Q58" s="361"/>
      <c r="R58" s="328"/>
      <c r="S58" s="328"/>
      <c r="T58" s="308"/>
      <c r="U58" s="308"/>
      <c r="V58" s="359"/>
      <c r="W58" s="328"/>
      <c r="X58" s="360">
        <f t="shared" si="2"/>
        <v>0</v>
      </c>
      <c r="Y58" s="366"/>
      <c r="Z58" s="366"/>
      <c r="AA58" s="366"/>
      <c r="AB58" s="366"/>
      <c r="AC58" s="367"/>
      <c r="AD58" s="367"/>
      <c r="AE58" s="366"/>
      <c r="AF58" s="366"/>
      <c r="AG58" s="385"/>
      <c r="AH58" s="367">
        <v>-1.5</v>
      </c>
      <c r="AI58" s="366">
        <f t="shared" si="3"/>
        <v>-1.5</v>
      </c>
      <c r="AJ58" s="382">
        <f t="shared" si="4"/>
        <v>-1.5</v>
      </c>
      <c r="AK58" s="383"/>
      <c r="AL58" s="384"/>
    </row>
    <row r="59" s="276" customFormat="1" ht="15" customHeight="1" spans="1:38">
      <c r="A59" s="317" t="s">
        <v>1316</v>
      </c>
      <c r="B59" s="307">
        <v>46</v>
      </c>
      <c r="C59" s="307"/>
      <c r="D59" s="307">
        <v>1</v>
      </c>
      <c r="E59" s="307"/>
      <c r="F59" s="308"/>
      <c r="G59" s="328"/>
      <c r="H59" s="328"/>
      <c r="I59" s="328"/>
      <c r="J59" s="350"/>
      <c r="K59" s="345"/>
      <c r="L59" s="345"/>
      <c r="M59" s="345"/>
      <c r="N59" s="345"/>
      <c r="O59" s="346">
        <f t="shared" si="5"/>
        <v>0</v>
      </c>
      <c r="P59" s="328"/>
      <c r="Q59" s="361"/>
      <c r="R59" s="328"/>
      <c r="S59" s="328"/>
      <c r="T59" s="308"/>
      <c r="U59" s="308"/>
      <c r="V59" s="359"/>
      <c r="W59" s="328">
        <v>12</v>
      </c>
      <c r="X59" s="360">
        <f t="shared" si="2"/>
        <v>0</v>
      </c>
      <c r="Y59" s="366"/>
      <c r="Z59" s="366"/>
      <c r="AA59" s="366"/>
      <c r="AB59" s="366"/>
      <c r="AC59" s="367"/>
      <c r="AD59" s="367"/>
      <c r="AE59" s="366"/>
      <c r="AF59" s="366"/>
      <c r="AG59" s="385"/>
      <c r="AH59" s="367">
        <v>-3</v>
      </c>
      <c r="AI59" s="366">
        <f t="shared" si="3"/>
        <v>-3</v>
      </c>
      <c r="AJ59" s="382">
        <f t="shared" si="4"/>
        <v>-3</v>
      </c>
      <c r="AK59" s="383">
        <v>11.24</v>
      </c>
      <c r="AL59" s="384">
        <v>7.2</v>
      </c>
    </row>
    <row r="60" s="276" customFormat="1" ht="15" customHeight="1" spans="1:38">
      <c r="A60" s="317" t="s">
        <v>1317</v>
      </c>
      <c r="B60" s="307">
        <v>45</v>
      </c>
      <c r="C60" s="307"/>
      <c r="D60" s="307"/>
      <c r="E60" s="307"/>
      <c r="F60" s="308"/>
      <c r="G60" s="328"/>
      <c r="H60" s="328"/>
      <c r="I60" s="328"/>
      <c r="J60" s="350"/>
      <c r="K60" s="345"/>
      <c r="L60" s="345"/>
      <c r="M60" s="345"/>
      <c r="N60" s="345"/>
      <c r="O60" s="346">
        <f t="shared" si="5"/>
        <v>0</v>
      </c>
      <c r="P60" s="328"/>
      <c r="Q60" s="361"/>
      <c r="R60" s="328"/>
      <c r="S60" s="328"/>
      <c r="T60" s="308"/>
      <c r="U60" s="308"/>
      <c r="V60" s="359"/>
      <c r="W60" s="328">
        <v>4</v>
      </c>
      <c r="X60" s="360">
        <f t="shared" si="2"/>
        <v>0</v>
      </c>
      <c r="Y60" s="366"/>
      <c r="Z60" s="366"/>
      <c r="AA60" s="366"/>
      <c r="AB60" s="366"/>
      <c r="AC60" s="367"/>
      <c r="AD60" s="367"/>
      <c r="AE60" s="366"/>
      <c r="AF60" s="366"/>
      <c r="AG60" s="385"/>
      <c r="AH60" s="367"/>
      <c r="AI60" s="366">
        <f t="shared" si="3"/>
        <v>0</v>
      </c>
      <c r="AJ60" s="382">
        <f t="shared" si="4"/>
        <v>0</v>
      </c>
      <c r="AK60" s="383">
        <v>6.18</v>
      </c>
      <c r="AL60" s="384">
        <v>1.7</v>
      </c>
    </row>
    <row r="61" s="276" customFormat="1" ht="15" customHeight="1" spans="1:38">
      <c r="A61" s="317" t="s">
        <v>1318</v>
      </c>
      <c r="B61" s="307">
        <v>19</v>
      </c>
      <c r="C61" s="307"/>
      <c r="D61" s="307">
        <v>1</v>
      </c>
      <c r="E61" s="307"/>
      <c r="F61" s="308"/>
      <c r="G61" s="328"/>
      <c r="H61" s="328"/>
      <c r="I61" s="328"/>
      <c r="J61" s="350"/>
      <c r="K61" s="345"/>
      <c r="L61" s="345"/>
      <c r="M61" s="345"/>
      <c r="N61" s="345"/>
      <c r="O61" s="346">
        <f t="shared" si="5"/>
        <v>0</v>
      </c>
      <c r="P61" s="328"/>
      <c r="Q61" s="361"/>
      <c r="R61" s="328"/>
      <c r="S61" s="328"/>
      <c r="T61" s="308"/>
      <c r="U61" s="308"/>
      <c r="V61" s="359"/>
      <c r="W61" s="328"/>
      <c r="X61" s="360">
        <f t="shared" si="2"/>
        <v>0</v>
      </c>
      <c r="Y61" s="366"/>
      <c r="Z61" s="366"/>
      <c r="AA61" s="366"/>
      <c r="AB61" s="366"/>
      <c r="AC61" s="367">
        <v>-2</v>
      </c>
      <c r="AD61" s="367"/>
      <c r="AE61" s="366"/>
      <c r="AF61" s="366"/>
      <c r="AG61" s="385"/>
      <c r="AH61" s="367"/>
      <c r="AI61" s="366">
        <f t="shared" si="3"/>
        <v>-2</v>
      </c>
      <c r="AJ61" s="382">
        <f t="shared" si="4"/>
        <v>-2</v>
      </c>
      <c r="AK61" s="383">
        <v>7.8</v>
      </c>
      <c r="AL61" s="384">
        <v>8.9</v>
      </c>
    </row>
    <row r="62" s="276" customFormat="1" ht="15" customHeight="1" spans="1:38">
      <c r="A62" s="317" t="s">
        <v>1319</v>
      </c>
      <c r="B62" s="307">
        <v>10</v>
      </c>
      <c r="C62" s="307"/>
      <c r="D62" s="307"/>
      <c r="E62" s="307"/>
      <c r="F62" s="308"/>
      <c r="G62" s="328"/>
      <c r="H62" s="328"/>
      <c r="I62" s="328"/>
      <c r="J62" s="350"/>
      <c r="K62" s="345"/>
      <c r="L62" s="345"/>
      <c r="M62" s="345"/>
      <c r="N62" s="345"/>
      <c r="O62" s="346">
        <f t="shared" si="5"/>
        <v>0</v>
      </c>
      <c r="P62" s="328"/>
      <c r="Q62" s="361"/>
      <c r="R62" s="328"/>
      <c r="S62" s="328"/>
      <c r="T62" s="308"/>
      <c r="U62" s="308"/>
      <c r="V62" s="359"/>
      <c r="W62" s="328">
        <v>3</v>
      </c>
      <c r="X62" s="360">
        <f t="shared" si="2"/>
        <v>0</v>
      </c>
      <c r="Y62" s="366"/>
      <c r="Z62" s="366"/>
      <c r="AA62" s="366"/>
      <c r="AB62" s="366"/>
      <c r="AC62" s="367"/>
      <c r="AD62" s="367"/>
      <c r="AE62" s="366"/>
      <c r="AF62" s="366"/>
      <c r="AG62" s="385"/>
      <c r="AH62" s="367">
        <v>-1</v>
      </c>
      <c r="AI62" s="366">
        <f t="shared" si="3"/>
        <v>-1</v>
      </c>
      <c r="AJ62" s="382">
        <f t="shared" si="4"/>
        <v>-1</v>
      </c>
      <c r="AK62" s="383">
        <v>8.68</v>
      </c>
      <c r="AL62" s="384">
        <v>6</v>
      </c>
    </row>
    <row r="63" s="276" customFormat="1" ht="15" customHeight="1" spans="1:38">
      <c r="A63" s="317" t="s">
        <v>1320</v>
      </c>
      <c r="B63" s="307">
        <v>9</v>
      </c>
      <c r="C63" s="307"/>
      <c r="D63" s="307"/>
      <c r="E63" s="307"/>
      <c r="F63" s="308"/>
      <c r="G63" s="328"/>
      <c r="H63" s="328"/>
      <c r="I63" s="328"/>
      <c r="J63" s="350"/>
      <c r="K63" s="345"/>
      <c r="L63" s="345"/>
      <c r="M63" s="345"/>
      <c r="N63" s="345"/>
      <c r="O63" s="346">
        <f t="shared" si="5"/>
        <v>0</v>
      </c>
      <c r="P63" s="328"/>
      <c r="Q63" s="361"/>
      <c r="R63" s="328"/>
      <c r="S63" s="328"/>
      <c r="T63" s="308"/>
      <c r="U63" s="308"/>
      <c r="V63" s="359"/>
      <c r="W63" s="328">
        <v>5</v>
      </c>
      <c r="X63" s="360">
        <f t="shared" si="2"/>
        <v>0</v>
      </c>
      <c r="Y63" s="366"/>
      <c r="Z63" s="366"/>
      <c r="AA63" s="366"/>
      <c r="AB63" s="366"/>
      <c r="AC63" s="367"/>
      <c r="AD63" s="367"/>
      <c r="AE63" s="366"/>
      <c r="AF63" s="366"/>
      <c r="AG63" s="385"/>
      <c r="AH63" s="367"/>
      <c r="AI63" s="366">
        <f t="shared" si="3"/>
        <v>0</v>
      </c>
      <c r="AJ63" s="382">
        <f t="shared" si="4"/>
        <v>0</v>
      </c>
      <c r="AK63" s="383">
        <v>9.36</v>
      </c>
      <c r="AL63" s="384">
        <v>2.8</v>
      </c>
    </row>
    <row r="64" s="276" customFormat="1" ht="15" customHeight="1" spans="1:38">
      <c r="A64" s="317" t="s">
        <v>1321</v>
      </c>
      <c r="B64" s="307">
        <v>6</v>
      </c>
      <c r="C64" s="307"/>
      <c r="D64" s="307"/>
      <c r="E64" s="307"/>
      <c r="F64" s="308"/>
      <c r="G64" s="328"/>
      <c r="H64" s="328"/>
      <c r="I64" s="328"/>
      <c r="J64" s="350"/>
      <c r="K64" s="345"/>
      <c r="L64" s="345"/>
      <c r="M64" s="345"/>
      <c r="N64" s="345"/>
      <c r="O64" s="346">
        <f t="shared" si="5"/>
        <v>0</v>
      </c>
      <c r="P64" s="328"/>
      <c r="Q64" s="361"/>
      <c r="R64" s="328"/>
      <c r="S64" s="328"/>
      <c r="T64" s="308"/>
      <c r="U64" s="308"/>
      <c r="V64" s="359"/>
      <c r="W64" s="328"/>
      <c r="X64" s="360">
        <f t="shared" si="2"/>
        <v>0</v>
      </c>
      <c r="Y64" s="366"/>
      <c r="Z64" s="366"/>
      <c r="AA64" s="366"/>
      <c r="AB64" s="366"/>
      <c r="AC64" s="367"/>
      <c r="AD64" s="367"/>
      <c r="AE64" s="366"/>
      <c r="AF64" s="366"/>
      <c r="AG64" s="385"/>
      <c r="AH64" s="367">
        <v>-2</v>
      </c>
      <c r="AI64" s="366">
        <f t="shared" si="3"/>
        <v>-2</v>
      </c>
      <c r="AJ64" s="382">
        <f t="shared" si="4"/>
        <v>-2</v>
      </c>
      <c r="AK64" s="383">
        <v>11.69</v>
      </c>
      <c r="AL64" s="384">
        <v>1.6</v>
      </c>
    </row>
    <row r="65" s="276" customFormat="1" ht="15" customHeight="1" spans="1:38">
      <c r="A65" s="317" t="s">
        <v>1322</v>
      </c>
      <c r="B65" s="307">
        <v>9</v>
      </c>
      <c r="C65" s="307"/>
      <c r="D65" s="307"/>
      <c r="E65" s="307"/>
      <c r="F65" s="308"/>
      <c r="G65" s="328"/>
      <c r="H65" s="328"/>
      <c r="I65" s="328"/>
      <c r="J65" s="350"/>
      <c r="K65" s="345"/>
      <c r="L65" s="345"/>
      <c r="M65" s="345"/>
      <c r="N65" s="345"/>
      <c r="O65" s="346">
        <f t="shared" si="5"/>
        <v>0</v>
      </c>
      <c r="P65" s="328"/>
      <c r="Q65" s="361"/>
      <c r="R65" s="328"/>
      <c r="S65" s="328"/>
      <c r="T65" s="308"/>
      <c r="U65" s="308"/>
      <c r="V65" s="359"/>
      <c r="W65" s="328">
        <v>6</v>
      </c>
      <c r="X65" s="360">
        <f t="shared" si="2"/>
        <v>0</v>
      </c>
      <c r="Y65" s="366"/>
      <c r="Z65" s="366"/>
      <c r="AA65" s="366"/>
      <c r="AB65" s="366"/>
      <c r="AC65" s="367"/>
      <c r="AD65" s="367"/>
      <c r="AE65" s="366"/>
      <c r="AF65" s="366"/>
      <c r="AG65" s="385"/>
      <c r="AH65" s="367"/>
      <c r="AI65" s="366">
        <f t="shared" si="3"/>
        <v>0</v>
      </c>
      <c r="AJ65" s="382">
        <f t="shared" si="4"/>
        <v>0</v>
      </c>
      <c r="AK65" s="383">
        <v>7.36</v>
      </c>
      <c r="AL65" s="384">
        <v>4.6</v>
      </c>
    </row>
    <row r="66" s="276" customFormat="1" ht="15" customHeight="1" spans="1:38">
      <c r="A66" s="317" t="s">
        <v>1323</v>
      </c>
      <c r="B66" s="307">
        <v>14</v>
      </c>
      <c r="C66" s="307"/>
      <c r="D66" s="307"/>
      <c r="E66" s="307"/>
      <c r="F66" s="308"/>
      <c r="G66" s="328"/>
      <c r="H66" s="328"/>
      <c r="I66" s="328"/>
      <c r="J66" s="350"/>
      <c r="K66" s="345"/>
      <c r="L66" s="345"/>
      <c r="M66" s="345"/>
      <c r="N66" s="345"/>
      <c r="O66" s="346">
        <f t="shared" si="5"/>
        <v>0</v>
      </c>
      <c r="P66" s="328"/>
      <c r="Q66" s="361"/>
      <c r="R66" s="328"/>
      <c r="S66" s="328"/>
      <c r="T66" s="308"/>
      <c r="U66" s="308"/>
      <c r="V66" s="359"/>
      <c r="W66" s="328">
        <v>7</v>
      </c>
      <c r="X66" s="360">
        <f t="shared" si="2"/>
        <v>0</v>
      </c>
      <c r="Y66" s="366"/>
      <c r="Z66" s="366"/>
      <c r="AA66" s="366"/>
      <c r="AB66" s="366"/>
      <c r="AC66" s="367"/>
      <c r="AD66" s="367"/>
      <c r="AE66" s="366"/>
      <c r="AF66" s="366"/>
      <c r="AG66" s="385"/>
      <c r="AH66" s="367">
        <v>-4</v>
      </c>
      <c r="AI66" s="366">
        <f t="shared" si="3"/>
        <v>-4</v>
      </c>
      <c r="AJ66" s="382">
        <f t="shared" si="4"/>
        <v>-4</v>
      </c>
      <c r="AK66" s="383">
        <v>2.38</v>
      </c>
      <c r="AL66" s="384">
        <v>5.6</v>
      </c>
    </row>
    <row r="67" s="276" customFormat="1" ht="15" customHeight="1" spans="1:38">
      <c r="A67" s="317" t="s">
        <v>1324</v>
      </c>
      <c r="B67" s="307">
        <v>10</v>
      </c>
      <c r="C67" s="307"/>
      <c r="D67" s="307"/>
      <c r="E67" s="307"/>
      <c r="F67" s="308"/>
      <c r="G67" s="328"/>
      <c r="H67" s="328"/>
      <c r="I67" s="328"/>
      <c r="J67" s="350"/>
      <c r="K67" s="345"/>
      <c r="L67" s="345"/>
      <c r="M67" s="345"/>
      <c r="N67" s="345"/>
      <c r="O67" s="346">
        <f t="shared" si="5"/>
        <v>0</v>
      </c>
      <c r="P67" s="328"/>
      <c r="Q67" s="361"/>
      <c r="R67" s="328"/>
      <c r="S67" s="328"/>
      <c r="T67" s="308"/>
      <c r="U67" s="308"/>
      <c r="V67" s="359"/>
      <c r="W67" s="328"/>
      <c r="X67" s="360">
        <f t="shared" si="2"/>
        <v>0</v>
      </c>
      <c r="Y67" s="366">
        <v>-5</v>
      </c>
      <c r="Z67" s="366"/>
      <c r="AA67" s="366"/>
      <c r="AB67" s="366"/>
      <c r="AC67" s="367">
        <v>-3</v>
      </c>
      <c r="AD67" s="367"/>
      <c r="AE67" s="366"/>
      <c r="AF67" s="366"/>
      <c r="AG67" s="385"/>
      <c r="AH67" s="367"/>
      <c r="AI67" s="366">
        <f t="shared" si="3"/>
        <v>-8</v>
      </c>
      <c r="AJ67" s="382">
        <f t="shared" si="4"/>
        <v>-8</v>
      </c>
      <c r="AK67" s="383">
        <v>15.86</v>
      </c>
      <c r="AL67" s="384">
        <v>5.6</v>
      </c>
    </row>
    <row r="68" s="276" customFormat="1" ht="15" customHeight="1" spans="1:38">
      <c r="A68" s="317" t="s">
        <v>1325</v>
      </c>
      <c r="B68" s="307">
        <v>47</v>
      </c>
      <c r="C68" s="307"/>
      <c r="D68" s="307"/>
      <c r="E68" s="307"/>
      <c r="F68" s="308"/>
      <c r="G68" s="328"/>
      <c r="H68" s="328"/>
      <c r="I68" s="328"/>
      <c r="J68" s="350"/>
      <c r="K68" s="345"/>
      <c r="L68" s="345"/>
      <c r="M68" s="345"/>
      <c r="N68" s="345"/>
      <c r="O68" s="346">
        <f t="shared" si="5"/>
        <v>0</v>
      </c>
      <c r="P68" s="328"/>
      <c r="Q68" s="361"/>
      <c r="R68" s="328"/>
      <c r="S68" s="328"/>
      <c r="T68" s="308"/>
      <c r="U68" s="308"/>
      <c r="V68" s="359"/>
      <c r="W68" s="415">
        <v>8</v>
      </c>
      <c r="X68" s="360">
        <f t="shared" si="2"/>
        <v>0</v>
      </c>
      <c r="Y68" s="366"/>
      <c r="Z68" s="366"/>
      <c r="AA68" s="366"/>
      <c r="AB68" s="366"/>
      <c r="AC68" s="367"/>
      <c r="AD68" s="367"/>
      <c r="AE68" s="366"/>
      <c r="AF68" s="366"/>
      <c r="AG68" s="385"/>
      <c r="AH68" s="385"/>
      <c r="AI68" s="366">
        <f t="shared" si="3"/>
        <v>0</v>
      </c>
      <c r="AJ68" s="382">
        <f t="shared" si="4"/>
        <v>0</v>
      </c>
      <c r="AK68" s="383">
        <v>12.36</v>
      </c>
      <c r="AL68" s="384">
        <v>5.4</v>
      </c>
    </row>
    <row r="69" s="276" customFormat="1" ht="15" customHeight="1" spans="1:38">
      <c r="A69" s="317" t="s">
        <v>1326</v>
      </c>
      <c r="B69" s="307">
        <v>11</v>
      </c>
      <c r="C69" s="307"/>
      <c r="D69" s="307"/>
      <c r="E69" s="307"/>
      <c r="F69" s="308"/>
      <c r="G69" s="328"/>
      <c r="H69" s="328"/>
      <c r="I69" s="328"/>
      <c r="J69" s="350"/>
      <c r="K69" s="345"/>
      <c r="L69" s="345"/>
      <c r="M69" s="345"/>
      <c r="N69" s="345"/>
      <c r="O69" s="346">
        <f t="shared" si="5"/>
        <v>0</v>
      </c>
      <c r="P69" s="328"/>
      <c r="Q69" s="361"/>
      <c r="R69" s="328"/>
      <c r="S69" s="328"/>
      <c r="T69" s="308"/>
      <c r="U69" s="308"/>
      <c r="V69" s="359"/>
      <c r="W69" s="328"/>
      <c r="X69" s="360">
        <f t="shared" si="2"/>
        <v>0</v>
      </c>
      <c r="Y69" s="366"/>
      <c r="Z69" s="366"/>
      <c r="AA69" s="366"/>
      <c r="AB69" s="366"/>
      <c r="AC69" s="367"/>
      <c r="AD69" s="367"/>
      <c r="AE69" s="366"/>
      <c r="AF69" s="366"/>
      <c r="AG69" s="385"/>
      <c r="AH69" s="367">
        <v>0</v>
      </c>
      <c r="AI69" s="366">
        <f t="shared" si="3"/>
        <v>0</v>
      </c>
      <c r="AJ69" s="382">
        <f t="shared" si="4"/>
        <v>0</v>
      </c>
      <c r="AK69" s="383">
        <v>2.58</v>
      </c>
      <c r="AL69" s="384">
        <v>2</v>
      </c>
    </row>
    <row r="70" s="276" customFormat="1" ht="15" customHeight="1" spans="1:38">
      <c r="A70" s="317" t="s">
        <v>1327</v>
      </c>
      <c r="B70" s="307">
        <v>4</v>
      </c>
      <c r="C70" s="307"/>
      <c r="D70" s="307"/>
      <c r="E70" s="307"/>
      <c r="F70" s="308"/>
      <c r="G70" s="328"/>
      <c r="H70" s="328"/>
      <c r="I70" s="328"/>
      <c r="J70" s="350"/>
      <c r="K70" s="345"/>
      <c r="L70" s="345"/>
      <c r="M70" s="345"/>
      <c r="N70" s="345"/>
      <c r="O70" s="346">
        <f t="shared" si="5"/>
        <v>0</v>
      </c>
      <c r="P70" s="328"/>
      <c r="Q70" s="361"/>
      <c r="R70" s="328"/>
      <c r="S70" s="328"/>
      <c r="T70" s="308"/>
      <c r="U70" s="308"/>
      <c r="V70" s="359"/>
      <c r="W70" s="328"/>
      <c r="X70" s="360">
        <f t="shared" si="2"/>
        <v>0</v>
      </c>
      <c r="Y70" s="366"/>
      <c r="Z70" s="366"/>
      <c r="AA70" s="366"/>
      <c r="AB70" s="366"/>
      <c r="AC70" s="367"/>
      <c r="AD70" s="367"/>
      <c r="AE70" s="366"/>
      <c r="AF70" s="366"/>
      <c r="AG70" s="385"/>
      <c r="AH70" s="367">
        <v>-1</v>
      </c>
      <c r="AI70" s="366">
        <f t="shared" si="3"/>
        <v>-1</v>
      </c>
      <c r="AJ70" s="382">
        <f t="shared" si="4"/>
        <v>-1</v>
      </c>
      <c r="AK70" s="383"/>
      <c r="AL70" s="384">
        <v>3.38</v>
      </c>
    </row>
    <row r="71" s="276" customFormat="1" ht="15" customHeight="1" spans="1:38">
      <c r="A71" s="317" t="s">
        <v>1328</v>
      </c>
      <c r="B71" s="307">
        <v>11</v>
      </c>
      <c r="C71" s="307"/>
      <c r="D71" s="307"/>
      <c r="E71" s="307"/>
      <c r="F71" s="308"/>
      <c r="G71" s="328"/>
      <c r="H71" s="328"/>
      <c r="I71" s="328"/>
      <c r="J71" s="350"/>
      <c r="K71" s="345"/>
      <c r="L71" s="345"/>
      <c r="M71" s="345"/>
      <c r="N71" s="345"/>
      <c r="O71" s="346">
        <f t="shared" si="5"/>
        <v>0</v>
      </c>
      <c r="P71" s="328"/>
      <c r="Q71" s="361"/>
      <c r="R71" s="328"/>
      <c r="S71" s="328"/>
      <c r="T71" s="308"/>
      <c r="U71" s="308"/>
      <c r="V71" s="359"/>
      <c r="W71" s="328">
        <v>3</v>
      </c>
      <c r="X71" s="360">
        <f t="shared" ref="X71:X87" si="6">O71+P71+Q71+V71</f>
        <v>0</v>
      </c>
      <c r="Y71" s="366"/>
      <c r="Z71" s="366"/>
      <c r="AA71" s="366"/>
      <c r="AB71" s="366"/>
      <c r="AC71" s="367"/>
      <c r="AD71" s="367"/>
      <c r="AE71" s="366"/>
      <c r="AF71" s="366"/>
      <c r="AG71" s="385"/>
      <c r="AH71" s="367">
        <v>-1</v>
      </c>
      <c r="AI71" s="366">
        <f t="shared" ref="AI71:AI87" si="7">SUM(Y71:AH71)</f>
        <v>-1</v>
      </c>
      <c r="AJ71" s="382">
        <f t="shared" ref="AJ71:AJ87" si="8">X71+AI71</f>
        <v>-1</v>
      </c>
      <c r="AK71" s="383">
        <v>2.18</v>
      </c>
      <c r="AL71" s="384">
        <v>1.8</v>
      </c>
    </row>
    <row r="72" s="276" customFormat="1" ht="15" customHeight="1" spans="1:38">
      <c r="A72" s="317" t="s">
        <v>1329</v>
      </c>
      <c r="B72" s="307">
        <v>6</v>
      </c>
      <c r="C72" s="307"/>
      <c r="D72" s="307"/>
      <c r="E72" s="307"/>
      <c r="F72" s="308"/>
      <c r="G72" s="328"/>
      <c r="H72" s="328"/>
      <c r="I72" s="328"/>
      <c r="J72" s="350"/>
      <c r="K72" s="345"/>
      <c r="L72" s="345"/>
      <c r="M72" s="345"/>
      <c r="N72" s="345"/>
      <c r="O72" s="346">
        <f t="shared" si="5"/>
        <v>0</v>
      </c>
      <c r="P72" s="328"/>
      <c r="Q72" s="361"/>
      <c r="R72" s="328"/>
      <c r="S72" s="328"/>
      <c r="T72" s="308"/>
      <c r="U72" s="308"/>
      <c r="V72" s="359"/>
      <c r="W72" s="328"/>
      <c r="X72" s="360">
        <f t="shared" si="6"/>
        <v>0</v>
      </c>
      <c r="Y72" s="366"/>
      <c r="Z72" s="366"/>
      <c r="AA72" s="366"/>
      <c r="AB72" s="366"/>
      <c r="AC72" s="367"/>
      <c r="AD72" s="367"/>
      <c r="AE72" s="366"/>
      <c r="AF72" s="366"/>
      <c r="AG72" s="385"/>
      <c r="AH72" s="367"/>
      <c r="AI72" s="366">
        <f t="shared" si="7"/>
        <v>0</v>
      </c>
      <c r="AJ72" s="382">
        <f t="shared" si="8"/>
        <v>0</v>
      </c>
      <c r="AK72" s="383">
        <v>1.68</v>
      </c>
      <c r="AL72" s="384">
        <v>2</v>
      </c>
    </row>
    <row r="73" s="276" customFormat="1" ht="15" customHeight="1" spans="1:38">
      <c r="A73" s="317" t="s">
        <v>1330</v>
      </c>
      <c r="B73" s="307">
        <v>2</v>
      </c>
      <c r="C73" s="307"/>
      <c r="D73" s="307"/>
      <c r="E73" s="307"/>
      <c r="F73" s="308"/>
      <c r="G73" s="328"/>
      <c r="H73" s="328"/>
      <c r="I73" s="328"/>
      <c r="J73" s="350"/>
      <c r="K73" s="345"/>
      <c r="L73" s="345"/>
      <c r="M73" s="345"/>
      <c r="N73" s="345"/>
      <c r="O73" s="346">
        <f t="shared" si="5"/>
        <v>0</v>
      </c>
      <c r="P73" s="328"/>
      <c r="Q73" s="361"/>
      <c r="R73" s="328"/>
      <c r="S73" s="328"/>
      <c r="T73" s="308"/>
      <c r="U73" s="308"/>
      <c r="V73" s="359"/>
      <c r="W73" s="328">
        <v>10</v>
      </c>
      <c r="X73" s="360">
        <f t="shared" si="6"/>
        <v>0</v>
      </c>
      <c r="Y73" s="366"/>
      <c r="Z73" s="366"/>
      <c r="AA73" s="366"/>
      <c r="AB73" s="366"/>
      <c r="AC73" s="367"/>
      <c r="AD73" s="367"/>
      <c r="AE73" s="366"/>
      <c r="AF73" s="366"/>
      <c r="AG73" s="385"/>
      <c r="AH73" s="367">
        <v>-3</v>
      </c>
      <c r="AI73" s="366">
        <f t="shared" si="7"/>
        <v>-3</v>
      </c>
      <c r="AJ73" s="382">
        <f t="shared" si="8"/>
        <v>-3</v>
      </c>
      <c r="AK73" s="383"/>
      <c r="AL73" s="384"/>
    </row>
    <row r="74" s="276" customFormat="1" ht="15" customHeight="1" spans="1:38">
      <c r="A74" s="317" t="s">
        <v>1331</v>
      </c>
      <c r="B74" s="307">
        <v>29</v>
      </c>
      <c r="C74" s="307"/>
      <c r="D74" s="307"/>
      <c r="E74" s="307"/>
      <c r="F74" s="308"/>
      <c r="G74" s="328"/>
      <c r="H74" s="328"/>
      <c r="I74" s="328"/>
      <c r="J74" s="350"/>
      <c r="K74" s="345"/>
      <c r="L74" s="345"/>
      <c r="M74" s="345"/>
      <c r="N74" s="345"/>
      <c r="O74" s="346">
        <f t="shared" si="5"/>
        <v>0</v>
      </c>
      <c r="P74" s="328"/>
      <c r="Q74" s="361"/>
      <c r="R74" s="328"/>
      <c r="S74" s="328"/>
      <c r="T74" s="308"/>
      <c r="U74" s="308"/>
      <c r="V74" s="359"/>
      <c r="W74" s="328">
        <v>8</v>
      </c>
      <c r="X74" s="360">
        <f t="shared" si="6"/>
        <v>0</v>
      </c>
      <c r="Y74" s="366"/>
      <c r="Z74" s="366"/>
      <c r="AA74" s="366"/>
      <c r="AB74" s="366"/>
      <c r="AC74" s="367"/>
      <c r="AD74" s="367"/>
      <c r="AE74" s="366"/>
      <c r="AF74" s="366"/>
      <c r="AG74" s="385"/>
      <c r="AH74" s="367"/>
      <c r="AI74" s="366">
        <f t="shared" si="7"/>
        <v>0</v>
      </c>
      <c r="AJ74" s="382">
        <f t="shared" si="8"/>
        <v>0</v>
      </c>
      <c r="AK74" s="383">
        <v>10.16</v>
      </c>
      <c r="AL74" s="384">
        <v>10</v>
      </c>
    </row>
    <row r="75" s="276" customFormat="1" ht="15" customHeight="1" spans="1:38">
      <c r="A75" s="317" t="s">
        <v>1332</v>
      </c>
      <c r="B75" s="307">
        <v>173</v>
      </c>
      <c r="C75" s="307"/>
      <c r="D75" s="307"/>
      <c r="E75" s="387"/>
      <c r="F75" s="308"/>
      <c r="G75" s="328"/>
      <c r="H75" s="328"/>
      <c r="I75" s="328"/>
      <c r="J75" s="350"/>
      <c r="K75" s="345"/>
      <c r="L75" s="345"/>
      <c r="M75" s="345"/>
      <c r="N75" s="345"/>
      <c r="O75" s="346">
        <f t="shared" si="5"/>
        <v>0</v>
      </c>
      <c r="P75" s="328"/>
      <c r="Q75" s="361"/>
      <c r="R75" s="328"/>
      <c r="S75" s="328"/>
      <c r="T75" s="308"/>
      <c r="U75" s="308"/>
      <c r="V75" s="359"/>
      <c r="W75" s="328">
        <v>22</v>
      </c>
      <c r="X75" s="360">
        <f t="shared" si="6"/>
        <v>0</v>
      </c>
      <c r="Y75" s="366"/>
      <c r="Z75" s="366"/>
      <c r="AA75" s="366"/>
      <c r="AB75" s="366"/>
      <c r="AC75" s="367"/>
      <c r="AD75" s="367"/>
      <c r="AE75" s="366"/>
      <c r="AF75" s="366"/>
      <c r="AG75" s="385"/>
      <c r="AH75" s="367">
        <v>-3</v>
      </c>
      <c r="AI75" s="366">
        <f t="shared" si="7"/>
        <v>-3</v>
      </c>
      <c r="AJ75" s="382">
        <f t="shared" si="8"/>
        <v>-3</v>
      </c>
      <c r="AK75" s="383">
        <v>2.08</v>
      </c>
      <c r="AL75" s="384">
        <v>1.5</v>
      </c>
    </row>
    <row r="76" s="276" customFormat="1" ht="15" customHeight="1" spans="1:38">
      <c r="A76" s="317" t="s">
        <v>1333</v>
      </c>
      <c r="B76" s="307">
        <v>1</v>
      </c>
      <c r="C76" s="307"/>
      <c r="D76" s="307"/>
      <c r="E76" s="307"/>
      <c r="F76" s="308"/>
      <c r="G76" s="328"/>
      <c r="H76" s="328"/>
      <c r="I76" s="328"/>
      <c r="J76" s="350"/>
      <c r="K76" s="345"/>
      <c r="L76" s="345"/>
      <c r="M76" s="345"/>
      <c r="N76" s="345"/>
      <c r="O76" s="346">
        <f t="shared" si="5"/>
        <v>0</v>
      </c>
      <c r="P76" s="328"/>
      <c r="Q76" s="361"/>
      <c r="R76" s="328"/>
      <c r="S76" s="328"/>
      <c r="T76" s="308"/>
      <c r="U76" s="308"/>
      <c r="V76" s="359"/>
      <c r="W76" s="328"/>
      <c r="X76" s="360">
        <f t="shared" si="6"/>
        <v>0</v>
      </c>
      <c r="Y76" s="366"/>
      <c r="Z76" s="366"/>
      <c r="AA76" s="366"/>
      <c r="AB76" s="366"/>
      <c r="AC76" s="367"/>
      <c r="AD76" s="367"/>
      <c r="AE76" s="366"/>
      <c r="AF76" s="366"/>
      <c r="AG76" s="385"/>
      <c r="AH76" s="367"/>
      <c r="AI76" s="366">
        <f t="shared" si="7"/>
        <v>0</v>
      </c>
      <c r="AJ76" s="382">
        <f t="shared" si="8"/>
        <v>0</v>
      </c>
      <c r="AK76" s="383"/>
      <c r="AL76" s="384"/>
    </row>
    <row r="77" s="276" customFormat="1" ht="15" customHeight="1" spans="1:38">
      <c r="A77" s="388" t="s">
        <v>1334</v>
      </c>
      <c r="B77" s="387">
        <v>30</v>
      </c>
      <c r="C77" s="387"/>
      <c r="D77" s="387"/>
      <c r="E77" s="387"/>
      <c r="F77" s="389"/>
      <c r="G77" s="390"/>
      <c r="H77" s="390"/>
      <c r="I77" s="390"/>
      <c r="J77" s="398"/>
      <c r="K77" s="399"/>
      <c r="L77" s="399"/>
      <c r="M77" s="399"/>
      <c r="N77" s="399"/>
      <c r="O77" s="400">
        <f t="shared" si="5"/>
        <v>0</v>
      </c>
      <c r="P77" s="390"/>
      <c r="Q77" s="416"/>
      <c r="R77" s="390"/>
      <c r="S77" s="390"/>
      <c r="T77" s="389"/>
      <c r="U77" s="389"/>
      <c r="V77" s="417"/>
      <c r="W77" s="390"/>
      <c r="X77" s="418">
        <f t="shared" si="6"/>
        <v>0</v>
      </c>
      <c r="Y77" s="431"/>
      <c r="Z77" s="431"/>
      <c r="AA77" s="431"/>
      <c r="AB77" s="431"/>
      <c r="AC77" s="432"/>
      <c r="AD77" s="432"/>
      <c r="AE77" s="431"/>
      <c r="AF77" s="431"/>
      <c r="AG77" s="436"/>
      <c r="AH77" s="432">
        <v>-1</v>
      </c>
      <c r="AI77" s="431">
        <f t="shared" si="7"/>
        <v>-1</v>
      </c>
      <c r="AJ77" s="437">
        <f t="shared" si="8"/>
        <v>-1</v>
      </c>
      <c r="AK77" s="383">
        <v>17</v>
      </c>
      <c r="AL77" s="384">
        <v>7.18</v>
      </c>
    </row>
    <row r="78" s="276" customFormat="1" ht="15" customHeight="1" spans="1:38">
      <c r="A78" s="317" t="s">
        <v>1335</v>
      </c>
      <c r="B78" s="307">
        <v>10</v>
      </c>
      <c r="C78" s="307"/>
      <c r="D78" s="307"/>
      <c r="E78" s="307"/>
      <c r="F78" s="308"/>
      <c r="G78" s="328"/>
      <c r="H78" s="328"/>
      <c r="I78" s="328"/>
      <c r="J78" s="350"/>
      <c r="K78" s="345"/>
      <c r="L78" s="345"/>
      <c r="M78" s="345"/>
      <c r="N78" s="345"/>
      <c r="O78" s="346">
        <f t="shared" ref="O78:O87" si="9">G78+H78+K78+L78+M78+N78</f>
        <v>0</v>
      </c>
      <c r="P78" s="328"/>
      <c r="Q78" s="361"/>
      <c r="R78" s="328"/>
      <c r="S78" s="328"/>
      <c r="T78" s="308"/>
      <c r="U78" s="308"/>
      <c r="V78" s="359"/>
      <c r="W78" s="328"/>
      <c r="X78" s="360">
        <f t="shared" si="6"/>
        <v>0</v>
      </c>
      <c r="Y78" s="366"/>
      <c r="Z78" s="366"/>
      <c r="AA78" s="366"/>
      <c r="AB78" s="366"/>
      <c r="AC78" s="367"/>
      <c r="AD78" s="367"/>
      <c r="AE78" s="366"/>
      <c r="AF78" s="366"/>
      <c r="AG78" s="385"/>
      <c r="AH78" s="367">
        <v>-2</v>
      </c>
      <c r="AI78" s="366">
        <f t="shared" si="7"/>
        <v>-2</v>
      </c>
      <c r="AJ78" s="382">
        <f t="shared" si="8"/>
        <v>-2</v>
      </c>
      <c r="AK78" s="383">
        <v>6</v>
      </c>
      <c r="AL78" s="384">
        <v>2.18</v>
      </c>
    </row>
    <row r="79" s="276" customFormat="1" ht="15" customHeight="1" spans="1:38">
      <c r="A79" s="317" t="s">
        <v>1336</v>
      </c>
      <c r="B79" s="307">
        <v>10</v>
      </c>
      <c r="C79" s="307"/>
      <c r="D79" s="307"/>
      <c r="E79" s="307"/>
      <c r="F79" s="308"/>
      <c r="G79" s="328"/>
      <c r="H79" s="328"/>
      <c r="I79" s="328"/>
      <c r="J79" s="350"/>
      <c r="K79" s="345"/>
      <c r="L79" s="345"/>
      <c r="M79" s="345"/>
      <c r="N79" s="345"/>
      <c r="O79" s="346">
        <f t="shared" si="9"/>
        <v>0</v>
      </c>
      <c r="P79" s="328"/>
      <c r="Q79" s="361"/>
      <c r="R79" s="328"/>
      <c r="S79" s="328"/>
      <c r="T79" s="308"/>
      <c r="U79" s="308"/>
      <c r="V79" s="359"/>
      <c r="W79" s="328"/>
      <c r="X79" s="360">
        <f t="shared" si="6"/>
        <v>0</v>
      </c>
      <c r="Y79" s="366"/>
      <c r="Z79" s="366"/>
      <c r="AA79" s="366"/>
      <c r="AB79" s="366"/>
      <c r="AC79" s="367"/>
      <c r="AD79" s="367"/>
      <c r="AE79" s="366"/>
      <c r="AF79" s="366"/>
      <c r="AG79" s="385"/>
      <c r="AH79" s="367"/>
      <c r="AI79" s="366">
        <f t="shared" si="7"/>
        <v>0</v>
      </c>
      <c r="AJ79" s="382">
        <f t="shared" si="8"/>
        <v>0</v>
      </c>
      <c r="AK79" s="438">
        <v>5.18</v>
      </c>
      <c r="AL79" s="384">
        <v>0</v>
      </c>
    </row>
    <row r="80" s="276" customFormat="1" ht="15" customHeight="1" spans="1:38">
      <c r="A80" s="317" t="s">
        <v>1337</v>
      </c>
      <c r="B80" s="307"/>
      <c r="C80" s="307"/>
      <c r="D80" s="307"/>
      <c r="E80" s="307"/>
      <c r="F80" s="308"/>
      <c r="G80" s="328"/>
      <c r="H80" s="328"/>
      <c r="I80" s="328"/>
      <c r="J80" s="350"/>
      <c r="K80" s="345"/>
      <c r="L80" s="399"/>
      <c r="M80" s="399"/>
      <c r="N80" s="399"/>
      <c r="O80" s="346">
        <f t="shared" si="9"/>
        <v>0</v>
      </c>
      <c r="P80" s="328"/>
      <c r="Q80" s="361"/>
      <c r="R80" s="328"/>
      <c r="S80" s="328"/>
      <c r="T80" s="308"/>
      <c r="U80" s="308"/>
      <c r="V80" s="359"/>
      <c r="W80" s="328"/>
      <c r="X80" s="360">
        <f t="shared" si="6"/>
        <v>0</v>
      </c>
      <c r="Y80" s="366"/>
      <c r="Z80" s="366"/>
      <c r="AA80" s="366"/>
      <c r="AB80" s="366"/>
      <c r="AC80" s="367"/>
      <c r="AD80" s="367"/>
      <c r="AE80" s="366"/>
      <c r="AF80" s="366"/>
      <c r="AG80" s="385"/>
      <c r="AH80" s="367"/>
      <c r="AI80" s="366">
        <f t="shared" si="7"/>
        <v>0</v>
      </c>
      <c r="AJ80" s="382">
        <f t="shared" si="8"/>
        <v>0</v>
      </c>
      <c r="AK80"/>
      <c r="AL80" s="439"/>
    </row>
    <row r="81" s="276" customFormat="1" ht="15" customHeight="1" spans="1:38">
      <c r="A81" s="391" t="s">
        <v>1338</v>
      </c>
      <c r="B81" s="326"/>
      <c r="C81" s="326"/>
      <c r="D81" s="326"/>
      <c r="E81" s="326"/>
      <c r="F81" s="392"/>
      <c r="G81" s="327"/>
      <c r="H81" s="327"/>
      <c r="I81" s="327"/>
      <c r="J81" s="401"/>
      <c r="K81" s="402"/>
      <c r="L81" s="345"/>
      <c r="M81" s="345"/>
      <c r="N81" s="345"/>
      <c r="O81" s="403">
        <f t="shared" si="9"/>
        <v>0</v>
      </c>
      <c r="P81" s="327"/>
      <c r="Q81" s="419"/>
      <c r="R81" s="327"/>
      <c r="S81" s="327"/>
      <c r="T81" s="392"/>
      <c r="U81" s="392"/>
      <c r="V81" s="420"/>
      <c r="W81" s="327"/>
      <c r="X81" s="421">
        <f t="shared" si="6"/>
        <v>0</v>
      </c>
      <c r="Y81" s="433"/>
      <c r="Z81" s="433"/>
      <c r="AA81" s="433"/>
      <c r="AB81" s="433"/>
      <c r="AC81" s="434"/>
      <c r="AD81" s="434"/>
      <c r="AE81" s="433"/>
      <c r="AF81" s="433"/>
      <c r="AG81" s="440"/>
      <c r="AH81" s="434">
        <v>-1</v>
      </c>
      <c r="AI81" s="433">
        <f t="shared" si="7"/>
        <v>-1</v>
      </c>
      <c r="AJ81" s="441">
        <f t="shared" si="8"/>
        <v>-1</v>
      </c>
      <c r="AK81"/>
      <c r="AL81" s="439"/>
    </row>
    <row r="82" s="276" customFormat="1" ht="15" customHeight="1" spans="1:38">
      <c r="A82" s="391" t="s">
        <v>1339</v>
      </c>
      <c r="B82" s="326"/>
      <c r="C82" s="326"/>
      <c r="D82" s="326"/>
      <c r="E82" s="326"/>
      <c r="F82" s="392"/>
      <c r="G82" s="327"/>
      <c r="H82" s="327"/>
      <c r="I82" s="327"/>
      <c r="J82" s="401"/>
      <c r="K82" s="402"/>
      <c r="L82" s="345"/>
      <c r="M82" s="345"/>
      <c r="N82" s="345"/>
      <c r="O82" s="403">
        <f t="shared" si="9"/>
        <v>0</v>
      </c>
      <c r="P82" s="327"/>
      <c r="Q82" s="419"/>
      <c r="R82" s="327"/>
      <c r="S82" s="327"/>
      <c r="T82" s="308"/>
      <c r="U82" s="392"/>
      <c r="V82" s="420"/>
      <c r="W82" s="327"/>
      <c r="X82" s="421">
        <f t="shared" si="6"/>
        <v>0</v>
      </c>
      <c r="Y82" s="433"/>
      <c r="Z82" s="433"/>
      <c r="AA82" s="433"/>
      <c r="AB82" s="433"/>
      <c r="AC82" s="434"/>
      <c r="AD82" s="434"/>
      <c r="AE82" s="433"/>
      <c r="AF82" s="433"/>
      <c r="AG82" s="440"/>
      <c r="AH82" s="434">
        <v>-1</v>
      </c>
      <c r="AI82" s="433">
        <f t="shared" si="7"/>
        <v>-1</v>
      </c>
      <c r="AJ82" s="441">
        <f t="shared" si="8"/>
        <v>-1</v>
      </c>
      <c r="AK82"/>
      <c r="AL82" s="439"/>
    </row>
    <row r="83" s="276" customFormat="1" ht="15" customHeight="1" spans="1:38">
      <c r="A83" s="317" t="s">
        <v>1340</v>
      </c>
      <c r="B83" s="307"/>
      <c r="C83" s="307"/>
      <c r="D83" s="307"/>
      <c r="E83" s="307"/>
      <c r="F83" s="308"/>
      <c r="G83" s="328"/>
      <c r="H83" s="328"/>
      <c r="I83" s="328"/>
      <c r="J83" s="350"/>
      <c r="K83" s="345"/>
      <c r="L83" s="404"/>
      <c r="M83" s="404"/>
      <c r="N83" s="404"/>
      <c r="O83" s="346">
        <f t="shared" si="9"/>
        <v>0</v>
      </c>
      <c r="P83" s="328"/>
      <c r="Q83" s="361"/>
      <c r="R83" s="328"/>
      <c r="S83" s="328"/>
      <c r="T83" s="308"/>
      <c r="U83" s="308"/>
      <c r="V83" s="359"/>
      <c r="W83" s="328"/>
      <c r="X83" s="360">
        <f t="shared" si="6"/>
        <v>0</v>
      </c>
      <c r="Y83" s="366"/>
      <c r="Z83" s="366"/>
      <c r="AA83" s="366"/>
      <c r="AB83" s="366"/>
      <c r="AC83" s="367"/>
      <c r="AD83" s="367"/>
      <c r="AE83" s="366"/>
      <c r="AF83" s="366"/>
      <c r="AG83" s="385"/>
      <c r="AH83" s="367"/>
      <c r="AI83" s="431">
        <f t="shared" si="7"/>
        <v>0</v>
      </c>
      <c r="AJ83" s="437">
        <f t="shared" si="8"/>
        <v>0</v>
      </c>
      <c r="AK83"/>
      <c r="AL83" s="439"/>
    </row>
    <row r="84" s="276" customFormat="1" ht="15" customHeight="1" spans="1:38">
      <c r="A84" s="388" t="s">
        <v>1341</v>
      </c>
      <c r="B84" s="387"/>
      <c r="C84" s="387"/>
      <c r="D84" s="387"/>
      <c r="E84" s="387"/>
      <c r="F84" s="389"/>
      <c r="G84" s="390"/>
      <c r="H84" s="390"/>
      <c r="I84" s="390"/>
      <c r="J84" s="398"/>
      <c r="K84" s="399">
        <v>-9</v>
      </c>
      <c r="L84" s="399"/>
      <c r="M84" s="399"/>
      <c r="N84" s="399"/>
      <c r="O84" s="400">
        <f t="shared" si="9"/>
        <v>-9</v>
      </c>
      <c r="P84" s="390"/>
      <c r="Q84" s="416"/>
      <c r="R84" s="390"/>
      <c r="S84" s="390"/>
      <c r="T84" s="389"/>
      <c r="U84" s="389"/>
      <c r="V84" s="417"/>
      <c r="W84" s="390"/>
      <c r="X84" s="418">
        <f t="shared" si="6"/>
        <v>-9</v>
      </c>
      <c r="Y84" s="431"/>
      <c r="Z84" s="431"/>
      <c r="AA84" s="431"/>
      <c r="AB84" s="431"/>
      <c r="AC84" s="432"/>
      <c r="AD84" s="432"/>
      <c r="AE84" s="431"/>
      <c r="AF84" s="431"/>
      <c r="AG84" s="436"/>
      <c r="AH84" s="442"/>
      <c r="AI84" s="366">
        <f t="shared" si="7"/>
        <v>0</v>
      </c>
      <c r="AJ84" s="382">
        <f t="shared" si="8"/>
        <v>-9</v>
      </c>
      <c r="AK84"/>
      <c r="AL84" s="439"/>
    </row>
    <row r="85" s="276" customFormat="1" ht="15" customHeight="1" spans="1:38">
      <c r="A85" s="317" t="s">
        <v>1342</v>
      </c>
      <c r="B85" s="307"/>
      <c r="C85" s="307"/>
      <c r="D85" s="307"/>
      <c r="E85" s="307"/>
      <c r="F85" s="308"/>
      <c r="G85" s="328"/>
      <c r="H85" s="328"/>
      <c r="I85" s="328"/>
      <c r="J85" s="350"/>
      <c r="K85" s="345"/>
      <c r="L85" s="345"/>
      <c r="M85" s="345"/>
      <c r="N85" s="345"/>
      <c r="O85" s="400">
        <f t="shared" si="9"/>
        <v>0</v>
      </c>
      <c r="P85" s="328"/>
      <c r="Q85" s="361"/>
      <c r="R85" s="328"/>
      <c r="S85" s="328"/>
      <c r="T85" s="308"/>
      <c r="U85" s="308"/>
      <c r="V85" s="359"/>
      <c r="W85" s="422"/>
      <c r="X85" s="360">
        <f t="shared" si="6"/>
        <v>0</v>
      </c>
      <c r="Y85" s="435"/>
      <c r="Z85" s="366">
        <v>-86</v>
      </c>
      <c r="AA85" s="366"/>
      <c r="AB85" s="366"/>
      <c r="AC85" s="367"/>
      <c r="AD85" s="367"/>
      <c r="AE85" s="366"/>
      <c r="AF85" s="366"/>
      <c r="AG85" s="385"/>
      <c r="AH85" s="443"/>
      <c r="AI85" s="366">
        <f t="shared" si="7"/>
        <v>-86</v>
      </c>
      <c r="AJ85" s="382">
        <f t="shared" si="8"/>
        <v>-86</v>
      </c>
      <c r="AK85" s="438"/>
      <c r="AL85" s="384"/>
    </row>
    <row r="86" s="276" customFormat="1" ht="15" customHeight="1" spans="1:38">
      <c r="A86" s="317" t="s">
        <v>1343</v>
      </c>
      <c r="B86" s="307"/>
      <c r="C86" s="307"/>
      <c r="D86" s="307"/>
      <c r="E86" s="307"/>
      <c r="F86" s="308"/>
      <c r="G86" s="328"/>
      <c r="H86" s="328"/>
      <c r="I86" s="328"/>
      <c r="J86" s="350"/>
      <c r="K86" s="345"/>
      <c r="L86" s="345"/>
      <c r="M86" s="345"/>
      <c r="N86" s="405"/>
      <c r="O86" s="346">
        <f t="shared" si="9"/>
        <v>0</v>
      </c>
      <c r="P86" s="324"/>
      <c r="Q86" s="361"/>
      <c r="R86" s="328"/>
      <c r="S86" s="328"/>
      <c r="T86" s="308"/>
      <c r="U86" s="308"/>
      <c r="V86" s="359"/>
      <c r="W86" s="422"/>
      <c r="X86" s="360">
        <f t="shared" si="6"/>
        <v>0</v>
      </c>
      <c r="Y86" s="435"/>
      <c r="Z86" s="366"/>
      <c r="AA86" s="366"/>
      <c r="AB86" s="366"/>
      <c r="AC86" s="367"/>
      <c r="AD86" s="367"/>
      <c r="AE86" s="366"/>
      <c r="AF86" s="366"/>
      <c r="AG86" s="385"/>
      <c r="AH86" s="443"/>
      <c r="AI86" s="366">
        <f t="shared" si="7"/>
        <v>0</v>
      </c>
      <c r="AJ86" s="382">
        <f t="shared" si="8"/>
        <v>0</v>
      </c>
      <c r="AK86" s="438"/>
      <c r="AL86" s="384"/>
    </row>
    <row r="87" s="276" customFormat="1" ht="15" customHeight="1" spans="1:36">
      <c r="A87" s="393" t="s">
        <v>1344</v>
      </c>
      <c r="B87" s="394"/>
      <c r="C87" s="394"/>
      <c r="D87" s="394"/>
      <c r="E87" s="394"/>
      <c r="F87" s="394"/>
      <c r="G87" s="395"/>
      <c r="H87" s="395"/>
      <c r="I87" s="395"/>
      <c r="J87" s="406"/>
      <c r="K87" s="407">
        <v>-5</v>
      </c>
      <c r="L87" s="407"/>
      <c r="M87" s="407"/>
      <c r="N87" s="408"/>
      <c r="O87" s="409">
        <f t="shared" si="9"/>
        <v>-5</v>
      </c>
      <c r="P87" s="410"/>
      <c r="Q87" s="407"/>
      <c r="R87" s="423"/>
      <c r="S87" s="423"/>
      <c r="T87" s="424"/>
      <c r="U87" s="424"/>
      <c r="V87" s="425">
        <f>S87*U87/10000</f>
        <v>0</v>
      </c>
      <c r="W87" s="426"/>
      <c r="X87" s="427">
        <f t="shared" si="6"/>
        <v>-5</v>
      </c>
      <c r="Y87" s="410"/>
      <c r="Z87" s="423"/>
      <c r="AA87" s="423"/>
      <c r="AB87" s="423"/>
      <c r="AC87" s="423"/>
      <c r="AD87" s="423"/>
      <c r="AE87" s="423"/>
      <c r="AF87" s="423"/>
      <c r="AG87" s="407"/>
      <c r="AH87" s="426"/>
      <c r="AI87" s="444">
        <f t="shared" si="7"/>
        <v>0</v>
      </c>
      <c r="AJ87" s="445">
        <f t="shared" si="8"/>
        <v>-5</v>
      </c>
    </row>
    <row r="88" s="276" customFormat="1" ht="15" customHeight="1" spans="2:36">
      <c r="B88" s="396"/>
      <c r="C88" s="396"/>
      <c r="D88" s="396"/>
      <c r="E88" s="396"/>
      <c r="F88" s="396"/>
      <c r="G88" s="397"/>
      <c r="H88" s="397"/>
      <c r="I88" s="397"/>
      <c r="J88" s="411"/>
      <c r="K88" s="412"/>
      <c r="L88" s="412"/>
      <c r="M88" s="412"/>
      <c r="N88" s="412"/>
      <c r="O88" s="413"/>
      <c r="P88" s="414"/>
      <c r="Q88" s="412"/>
      <c r="R88" s="414"/>
      <c r="S88" s="414"/>
      <c r="T88" s="428"/>
      <c r="U88" s="428"/>
      <c r="V88" s="429"/>
      <c r="W88" s="414"/>
      <c r="X88" s="430"/>
      <c r="Y88" s="414"/>
      <c r="Z88" s="414"/>
      <c r="AA88" s="414"/>
      <c r="AB88" s="414"/>
      <c r="AC88" s="414"/>
      <c r="AD88" s="414"/>
      <c r="AE88" s="414"/>
      <c r="AF88" s="414"/>
      <c r="AG88" s="412"/>
      <c r="AH88" s="414"/>
      <c r="AI88" s="446"/>
      <c r="AJ88" s="447"/>
    </row>
    <row r="89" s="276" customFormat="1" ht="15" customHeight="1" spans="2:36">
      <c r="B89" s="396"/>
      <c r="C89" s="396"/>
      <c r="D89" s="396"/>
      <c r="E89" s="396"/>
      <c r="F89" s="396"/>
      <c r="G89" s="397"/>
      <c r="H89" s="397"/>
      <c r="I89" s="397"/>
      <c r="J89" s="411"/>
      <c r="K89" s="412"/>
      <c r="L89" s="412"/>
      <c r="M89" s="412"/>
      <c r="N89" s="412"/>
      <c r="O89" s="413"/>
      <c r="P89" s="414"/>
      <c r="Q89" s="412"/>
      <c r="R89" s="414"/>
      <c r="S89" s="414"/>
      <c r="T89" s="428"/>
      <c r="U89" s="428"/>
      <c r="V89" s="429"/>
      <c r="W89" s="414"/>
      <c r="X89" s="430"/>
      <c r="Y89" s="414"/>
      <c r="Z89" s="414"/>
      <c r="AA89" s="414"/>
      <c r="AB89" s="414"/>
      <c r="AC89" s="414"/>
      <c r="AD89" s="414"/>
      <c r="AE89" s="414"/>
      <c r="AF89" s="414"/>
      <c r="AG89" s="412"/>
      <c r="AH89" s="414"/>
      <c r="AI89" s="446"/>
      <c r="AJ89" s="447"/>
    </row>
    <row r="90" s="276" customFormat="1" ht="15" customHeight="1" spans="2:36">
      <c r="B90" s="396"/>
      <c r="C90" s="396"/>
      <c r="D90" s="396"/>
      <c r="E90" s="396"/>
      <c r="F90" s="396"/>
      <c r="G90" s="397"/>
      <c r="H90" s="397"/>
      <c r="I90" s="397"/>
      <c r="J90" s="411"/>
      <c r="K90" s="412"/>
      <c r="L90" s="412"/>
      <c r="M90" s="412"/>
      <c r="N90" s="412"/>
      <c r="O90" s="413"/>
      <c r="P90" s="414"/>
      <c r="Q90" s="412"/>
      <c r="R90" s="414"/>
      <c r="S90" s="414"/>
      <c r="T90" s="428"/>
      <c r="U90" s="428"/>
      <c r="V90" s="429"/>
      <c r="W90" s="414"/>
      <c r="X90" s="430"/>
      <c r="Y90" s="414"/>
      <c r="Z90" s="414"/>
      <c r="AA90" s="414"/>
      <c r="AB90" s="414"/>
      <c r="AC90" s="414"/>
      <c r="AD90" s="414"/>
      <c r="AE90" s="414"/>
      <c r="AF90" s="414"/>
      <c r="AG90" s="412"/>
      <c r="AH90" s="414"/>
      <c r="AI90" s="446"/>
      <c r="AJ90" s="447"/>
    </row>
    <row r="91" s="276" customFormat="1" ht="15" customHeight="1" spans="2:36">
      <c r="B91" s="396"/>
      <c r="C91" s="396"/>
      <c r="D91" s="396"/>
      <c r="E91" s="396"/>
      <c r="F91" s="396"/>
      <c r="G91" s="397"/>
      <c r="H91" s="397"/>
      <c r="I91" s="397"/>
      <c r="J91" s="411"/>
      <c r="K91" s="412"/>
      <c r="L91" s="412"/>
      <c r="M91" s="412"/>
      <c r="N91" s="412"/>
      <c r="O91" s="413"/>
      <c r="P91" s="414"/>
      <c r="Q91" s="412"/>
      <c r="R91" s="414"/>
      <c r="S91" s="414"/>
      <c r="T91" s="428"/>
      <c r="U91" s="428"/>
      <c r="V91" s="429"/>
      <c r="W91" s="414"/>
      <c r="X91" s="430"/>
      <c r="Y91" s="414"/>
      <c r="Z91" s="414"/>
      <c r="AA91" s="414"/>
      <c r="AB91" s="414"/>
      <c r="AC91" s="414"/>
      <c r="AD91" s="414"/>
      <c r="AE91" s="414"/>
      <c r="AF91" s="414"/>
      <c r="AG91" s="412"/>
      <c r="AH91" s="414"/>
      <c r="AI91" s="446"/>
      <c r="AJ91" s="447"/>
    </row>
    <row r="92" s="276" customFormat="1" ht="15" customHeight="1" spans="2:36">
      <c r="B92" s="396"/>
      <c r="C92" s="396"/>
      <c r="D92" s="396"/>
      <c r="E92" s="396"/>
      <c r="F92" s="396"/>
      <c r="G92" s="397"/>
      <c r="H92" s="397"/>
      <c r="I92" s="397"/>
      <c r="J92" s="411"/>
      <c r="K92" s="412"/>
      <c r="L92" s="412"/>
      <c r="M92" s="412"/>
      <c r="N92" s="412"/>
      <c r="O92" s="413"/>
      <c r="P92" s="414"/>
      <c r="Q92" s="412"/>
      <c r="R92" s="414"/>
      <c r="S92" s="414"/>
      <c r="T92" s="428"/>
      <c r="U92" s="428"/>
      <c r="V92" s="429"/>
      <c r="W92" s="414"/>
      <c r="X92" s="430"/>
      <c r="Y92" s="414"/>
      <c r="Z92" s="414"/>
      <c r="AA92" s="414"/>
      <c r="AB92" s="414"/>
      <c r="AC92" s="414"/>
      <c r="AD92" s="414"/>
      <c r="AE92" s="414"/>
      <c r="AF92" s="414"/>
      <c r="AG92" s="412"/>
      <c r="AH92" s="414"/>
      <c r="AI92" s="446"/>
      <c r="AJ92" s="447"/>
    </row>
    <row r="93" s="276" customFormat="1" ht="15" customHeight="1" spans="2:36">
      <c r="B93" s="396"/>
      <c r="C93" s="396"/>
      <c r="D93" s="396"/>
      <c r="E93" s="396"/>
      <c r="F93" s="396"/>
      <c r="G93" s="397"/>
      <c r="H93" s="397"/>
      <c r="I93" s="397"/>
      <c r="J93" s="411"/>
      <c r="K93" s="412"/>
      <c r="L93" s="412"/>
      <c r="M93" s="412"/>
      <c r="N93" s="412"/>
      <c r="O93" s="413"/>
      <c r="P93" s="414"/>
      <c r="Q93" s="412"/>
      <c r="R93" s="414"/>
      <c r="S93" s="414"/>
      <c r="T93" s="428"/>
      <c r="U93" s="428"/>
      <c r="V93" s="429"/>
      <c r="W93" s="414"/>
      <c r="X93" s="430"/>
      <c r="Y93" s="414"/>
      <c r="Z93" s="414"/>
      <c r="AA93" s="414"/>
      <c r="AB93" s="414"/>
      <c r="AC93" s="414"/>
      <c r="AD93" s="414"/>
      <c r="AE93" s="414"/>
      <c r="AF93" s="414"/>
      <c r="AG93" s="412"/>
      <c r="AH93" s="414"/>
      <c r="AI93" s="446"/>
      <c r="AJ93" s="447"/>
    </row>
    <row r="94" s="276" customFormat="1" ht="15" customHeight="1" spans="2:36">
      <c r="B94" s="396"/>
      <c r="C94" s="396"/>
      <c r="D94" s="396"/>
      <c r="E94" s="396"/>
      <c r="F94" s="396"/>
      <c r="G94" s="397"/>
      <c r="H94" s="397"/>
      <c r="I94" s="397"/>
      <c r="J94" s="411"/>
      <c r="K94" s="412"/>
      <c r="L94" s="412"/>
      <c r="M94" s="412"/>
      <c r="N94" s="412"/>
      <c r="O94" s="413"/>
      <c r="P94" s="414"/>
      <c r="Q94" s="412"/>
      <c r="R94" s="414"/>
      <c r="S94" s="414"/>
      <c r="T94" s="428"/>
      <c r="U94" s="428"/>
      <c r="V94" s="429"/>
      <c r="W94" s="414"/>
      <c r="X94" s="430"/>
      <c r="Y94" s="414"/>
      <c r="Z94" s="414"/>
      <c r="AA94" s="414"/>
      <c r="AB94" s="414"/>
      <c r="AC94" s="414"/>
      <c r="AD94" s="414"/>
      <c r="AE94" s="414"/>
      <c r="AF94" s="414"/>
      <c r="AG94" s="412"/>
      <c r="AH94" s="414"/>
      <c r="AI94" s="446"/>
      <c r="AJ94" s="447"/>
    </row>
    <row r="95" s="276" customFormat="1" ht="15" customHeight="1" spans="2:36">
      <c r="B95" s="396"/>
      <c r="C95" s="396"/>
      <c r="D95" s="396"/>
      <c r="E95" s="396"/>
      <c r="F95" s="396"/>
      <c r="G95" s="397"/>
      <c r="H95" s="397"/>
      <c r="I95" s="397"/>
      <c r="J95" s="411"/>
      <c r="K95" s="412"/>
      <c r="L95" s="412"/>
      <c r="M95" s="412"/>
      <c r="N95" s="412"/>
      <c r="O95" s="413"/>
      <c r="P95" s="414"/>
      <c r="Q95" s="412"/>
      <c r="R95" s="414"/>
      <c r="S95" s="414"/>
      <c r="T95" s="428"/>
      <c r="U95" s="428"/>
      <c r="V95" s="429"/>
      <c r="W95" s="414"/>
      <c r="X95" s="430"/>
      <c r="Y95" s="414"/>
      <c r="Z95" s="414"/>
      <c r="AA95" s="414"/>
      <c r="AB95" s="414"/>
      <c r="AC95" s="414"/>
      <c r="AD95" s="414"/>
      <c r="AE95" s="414"/>
      <c r="AF95" s="414"/>
      <c r="AG95" s="412"/>
      <c r="AH95" s="414"/>
      <c r="AI95" s="446"/>
      <c r="AJ95" s="447"/>
    </row>
    <row r="96" s="276" customFormat="1" ht="15" customHeight="1" spans="2:36">
      <c r="B96" s="396"/>
      <c r="C96" s="396"/>
      <c r="D96" s="396"/>
      <c r="E96" s="396"/>
      <c r="F96" s="396"/>
      <c r="G96" s="397"/>
      <c r="H96" s="397"/>
      <c r="I96" s="397"/>
      <c r="J96" s="411"/>
      <c r="K96" s="412"/>
      <c r="L96" s="412"/>
      <c r="M96" s="412"/>
      <c r="N96" s="412"/>
      <c r="O96" s="413"/>
      <c r="P96" s="414"/>
      <c r="Q96" s="412"/>
      <c r="R96" s="414"/>
      <c r="S96" s="414"/>
      <c r="T96" s="428"/>
      <c r="U96" s="428"/>
      <c r="V96" s="429"/>
      <c r="W96" s="414"/>
      <c r="X96" s="430"/>
      <c r="Y96" s="414"/>
      <c r="Z96" s="414"/>
      <c r="AA96" s="414"/>
      <c r="AB96" s="414"/>
      <c r="AC96" s="414"/>
      <c r="AD96" s="414"/>
      <c r="AE96" s="414"/>
      <c r="AF96" s="414"/>
      <c r="AG96" s="412"/>
      <c r="AH96" s="414"/>
      <c r="AI96" s="446"/>
      <c r="AJ96" s="447"/>
    </row>
  </sheetData>
  <mergeCells count="36">
    <mergeCell ref="A1:AL1"/>
    <mergeCell ref="AG2:AJ2"/>
    <mergeCell ref="F3:X3"/>
    <mergeCell ref="Y3:AI3"/>
    <mergeCell ref="A3:A5"/>
    <mergeCell ref="B3:B5"/>
    <mergeCell ref="E4:E5"/>
    <mergeCell ref="F4:F5"/>
    <mergeCell ref="G4:G5"/>
    <mergeCell ref="G12:G22"/>
    <mergeCell ref="H4:H5"/>
    <mergeCell ref="I4:I5"/>
    <mergeCell ref="J4:J5"/>
    <mergeCell ref="K4:K5"/>
    <mergeCell ref="L4:L5"/>
    <mergeCell ref="M4:M5"/>
    <mergeCell ref="N4:N5"/>
    <mergeCell ref="O4:O5"/>
    <mergeCell ref="P4:P5"/>
    <mergeCell ref="Q4:Q5"/>
    <mergeCell ref="V4:V5"/>
    <mergeCell ref="X4:X5"/>
    <mergeCell ref="Y4:Y5"/>
    <mergeCell ref="Z4:Z5"/>
    <mergeCell ref="AA4:AA5"/>
    <mergeCell ref="AB4:AB5"/>
    <mergeCell ref="AC4:AC5"/>
    <mergeCell ref="AD4:AD5"/>
    <mergeCell ref="AE4:AE5"/>
    <mergeCell ref="AF4:AF5"/>
    <mergeCell ref="AG4:AG5"/>
    <mergeCell ref="AH4:AH5"/>
    <mergeCell ref="AI4:AI5"/>
    <mergeCell ref="AJ3:AJ5"/>
    <mergeCell ref="AK3:AK5"/>
    <mergeCell ref="AL3:AL5"/>
  </mergeCells>
  <pageMargins left="0.75" right="0.75" top="1" bottom="1" header="0.511805555555556" footer="0.511805555555556"/>
  <headerFooter/>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0000FF"/>
  </sheetPr>
  <dimension ref="A1:Y27"/>
  <sheetViews>
    <sheetView topLeftCell="A7" workbookViewId="0">
      <selection activeCell="V29" sqref="V29"/>
    </sheetView>
  </sheetViews>
  <sheetFormatPr defaultColWidth="9" defaultRowHeight="14.25"/>
  <cols>
    <col min="1" max="1" width="7.625" style="223" customWidth="1"/>
    <col min="2" max="2" width="6.375" style="223" customWidth="1"/>
    <col min="3" max="3" width="5.75" style="223" customWidth="1"/>
    <col min="4" max="4" width="5.375" style="223" customWidth="1"/>
    <col min="5" max="5" width="5.5" style="223" customWidth="1"/>
    <col min="6" max="7" width="0.125" style="223" hidden="1" customWidth="1"/>
    <col min="8" max="8" width="5.875" style="223" customWidth="1"/>
    <col min="9" max="9" width="4.625" style="223" customWidth="1"/>
    <col min="10" max="10" width="5.25" style="223" customWidth="1"/>
    <col min="11" max="11" width="6.375" style="223" customWidth="1"/>
    <col min="12" max="13" width="6.25" style="223" customWidth="1"/>
    <col min="14" max="14" width="7.25" style="223" hidden="1" customWidth="1"/>
    <col min="15" max="15" width="7.625" style="223" customWidth="1"/>
    <col min="16" max="16" width="8.5" style="223" customWidth="1"/>
    <col min="17" max="17" width="6.875" style="223" customWidth="1"/>
    <col min="18" max="18" width="7.25" style="223" customWidth="1"/>
    <col min="19" max="19" width="5.25" style="223" customWidth="1"/>
    <col min="20" max="21" width="5.625" style="223" customWidth="1"/>
    <col min="22" max="22" width="6.375" style="223" customWidth="1"/>
    <col min="23" max="23" width="5.375" style="223" customWidth="1"/>
    <col min="24" max="24" width="8.125" style="223" customWidth="1"/>
    <col min="25" max="25" width="7.25" hidden="1" customWidth="1"/>
    <col min="26" max="16384" width="9" style="223"/>
  </cols>
  <sheetData>
    <row r="1" s="223" customFormat="1" ht="23" customHeight="1" spans="1:25">
      <c r="A1" s="224" t="s">
        <v>1345</v>
      </c>
      <c r="B1" s="225"/>
      <c r="C1" s="225"/>
      <c r="D1" s="225"/>
      <c r="E1" s="225"/>
      <c r="F1" s="225"/>
      <c r="G1" s="225"/>
      <c r="H1" s="225"/>
      <c r="I1" s="225"/>
      <c r="J1" s="225"/>
      <c r="K1" s="225"/>
      <c r="L1" s="225"/>
      <c r="M1" s="225"/>
      <c r="N1" s="225"/>
      <c r="O1" s="225"/>
      <c r="P1" s="225"/>
      <c r="Q1" s="225"/>
      <c r="R1" s="225"/>
      <c r="S1" s="225"/>
      <c r="T1" s="225"/>
      <c r="U1" s="225"/>
      <c r="V1" s="225"/>
      <c r="W1" s="225"/>
      <c r="X1" s="225"/>
      <c r="Y1" s="225"/>
    </row>
    <row r="2" s="223" customFormat="1" ht="18" customHeight="1" spans="1:24">
      <c r="A2" s="225"/>
      <c r="B2" s="225"/>
      <c r="C2" s="225"/>
      <c r="D2" s="225"/>
      <c r="E2" s="225"/>
      <c r="F2" s="225"/>
      <c r="G2" s="225"/>
      <c r="H2" s="225"/>
      <c r="I2" s="225"/>
      <c r="J2" s="225"/>
      <c r="K2" s="225"/>
      <c r="L2" s="248"/>
      <c r="M2" s="249"/>
      <c r="N2" s="249"/>
      <c r="O2" s="249"/>
      <c r="P2" s="249"/>
      <c r="Q2" s="225"/>
      <c r="R2" s="225"/>
      <c r="S2" s="225"/>
      <c r="T2" s="225"/>
      <c r="U2" s="225"/>
      <c r="V2" s="260" t="s">
        <v>95</v>
      </c>
      <c r="W2" s="260"/>
      <c r="X2" s="260"/>
    </row>
    <row r="3" s="223" customFormat="1" ht="23" customHeight="1" spans="1:25">
      <c r="A3" s="226" t="s">
        <v>1346</v>
      </c>
      <c r="B3" s="227" t="s">
        <v>1347</v>
      </c>
      <c r="C3" s="228"/>
      <c r="D3" s="228"/>
      <c r="E3" s="228"/>
      <c r="F3" s="228"/>
      <c r="G3" s="228"/>
      <c r="H3" s="228"/>
      <c r="I3" s="228"/>
      <c r="J3" s="228"/>
      <c r="K3" s="228"/>
      <c r="L3" s="228"/>
      <c r="M3" s="250"/>
      <c r="N3" s="251" t="s">
        <v>1348</v>
      </c>
      <c r="O3" s="252" t="s">
        <v>1349</v>
      </c>
      <c r="P3" s="252"/>
      <c r="Q3" s="252"/>
      <c r="R3" s="252"/>
      <c r="S3" s="252"/>
      <c r="T3" s="252"/>
      <c r="U3" s="252"/>
      <c r="V3" s="252"/>
      <c r="W3" s="252"/>
      <c r="X3" s="261" t="s">
        <v>1350</v>
      </c>
      <c r="Y3" s="269" t="s">
        <v>1351</v>
      </c>
    </row>
    <row r="4" s="223" customFormat="1" ht="12" customHeight="1" spans="1:25">
      <c r="A4" s="229"/>
      <c r="B4" s="230" t="s">
        <v>1352</v>
      </c>
      <c r="C4" s="231" t="s">
        <v>1353</v>
      </c>
      <c r="D4" s="231" t="s">
        <v>1354</v>
      </c>
      <c r="E4" s="231" t="s">
        <v>1355</v>
      </c>
      <c r="F4" s="232" t="s">
        <v>1356</v>
      </c>
      <c r="G4" s="232" t="s">
        <v>1357</v>
      </c>
      <c r="H4" s="231" t="s">
        <v>1358</v>
      </c>
      <c r="I4" s="232" t="s">
        <v>1359</v>
      </c>
      <c r="J4" s="231" t="s">
        <v>1360</v>
      </c>
      <c r="K4" s="232" t="s">
        <v>1234</v>
      </c>
      <c r="L4" s="231" t="s">
        <v>1361</v>
      </c>
      <c r="M4" s="231" t="s">
        <v>1362</v>
      </c>
      <c r="N4" s="253" t="s">
        <v>1363</v>
      </c>
      <c r="O4" s="253" t="s">
        <v>1364</v>
      </c>
      <c r="P4" s="231" t="s">
        <v>1365</v>
      </c>
      <c r="Q4" s="231" t="s">
        <v>1366</v>
      </c>
      <c r="R4" s="231" t="s">
        <v>1367</v>
      </c>
      <c r="S4" s="231" t="s">
        <v>1368</v>
      </c>
      <c r="T4" s="232" t="s">
        <v>1369</v>
      </c>
      <c r="U4" s="232" t="s">
        <v>1370</v>
      </c>
      <c r="V4" s="232" t="s">
        <v>1371</v>
      </c>
      <c r="W4" s="231" t="s">
        <v>1372</v>
      </c>
      <c r="X4" s="262"/>
      <c r="Y4" s="270"/>
    </row>
    <row r="5" s="223" customFormat="1" ht="11.25" customHeight="1" spans="1:25">
      <c r="A5" s="229"/>
      <c r="B5" s="230"/>
      <c r="C5" s="231"/>
      <c r="D5" s="231"/>
      <c r="E5" s="231"/>
      <c r="F5" s="233"/>
      <c r="G5" s="233"/>
      <c r="H5" s="231"/>
      <c r="I5" s="233"/>
      <c r="J5" s="231"/>
      <c r="K5" s="233"/>
      <c r="L5" s="231"/>
      <c r="M5" s="231"/>
      <c r="N5" s="253"/>
      <c r="O5" s="253"/>
      <c r="P5" s="231"/>
      <c r="Q5" s="231"/>
      <c r="R5" s="231"/>
      <c r="S5" s="231"/>
      <c r="T5" s="233"/>
      <c r="U5" s="233"/>
      <c r="V5" s="233"/>
      <c r="W5" s="231"/>
      <c r="X5" s="262"/>
      <c r="Y5" s="270"/>
    </row>
    <row r="6" s="223" customFormat="1" ht="8.25" customHeight="1" spans="1:25">
      <c r="A6" s="229"/>
      <c r="B6" s="230"/>
      <c r="C6" s="231"/>
      <c r="D6" s="231"/>
      <c r="E6" s="231"/>
      <c r="F6" s="233"/>
      <c r="G6" s="233"/>
      <c r="H6" s="231"/>
      <c r="I6" s="233"/>
      <c r="J6" s="231"/>
      <c r="K6" s="233"/>
      <c r="L6" s="231"/>
      <c r="M6" s="231"/>
      <c r="N6" s="253"/>
      <c r="O6" s="253"/>
      <c r="P6" s="231"/>
      <c r="Q6" s="231"/>
      <c r="R6" s="231"/>
      <c r="S6" s="231"/>
      <c r="T6" s="233"/>
      <c r="U6" s="233"/>
      <c r="V6" s="233"/>
      <c r="W6" s="231"/>
      <c r="X6" s="262"/>
      <c r="Y6" s="270"/>
    </row>
    <row r="7" s="223" customFormat="1" ht="17" customHeight="1" spans="1:25">
      <c r="A7" s="229"/>
      <c r="B7" s="230"/>
      <c r="C7" s="231"/>
      <c r="D7" s="231"/>
      <c r="E7" s="231"/>
      <c r="F7" s="234"/>
      <c r="G7" s="234"/>
      <c r="H7" s="231"/>
      <c r="I7" s="234"/>
      <c r="J7" s="231"/>
      <c r="K7" s="234"/>
      <c r="L7" s="231"/>
      <c r="M7" s="231"/>
      <c r="N7" s="253"/>
      <c r="O7" s="253"/>
      <c r="P7" s="231"/>
      <c r="Q7" s="231"/>
      <c r="R7" s="231"/>
      <c r="S7" s="231"/>
      <c r="T7" s="234"/>
      <c r="U7" s="234"/>
      <c r="V7" s="234"/>
      <c r="W7" s="231"/>
      <c r="X7" s="263"/>
      <c r="Y7" s="271"/>
    </row>
    <row r="8" s="223" customFormat="1" ht="19.5" customHeight="1" spans="1:25">
      <c r="A8" s="235" t="s">
        <v>1373</v>
      </c>
      <c r="B8" s="236">
        <v>3</v>
      </c>
      <c r="C8" s="237">
        <v>1.6</v>
      </c>
      <c r="D8" s="237">
        <v>1.9</v>
      </c>
      <c r="E8" s="238">
        <v>7</v>
      </c>
      <c r="F8" s="238"/>
      <c r="G8" s="238"/>
      <c r="H8" s="238">
        <v>10</v>
      </c>
      <c r="I8" s="238"/>
      <c r="J8" s="238"/>
      <c r="K8" s="238">
        <v>5</v>
      </c>
      <c r="L8" s="238">
        <v>5</v>
      </c>
      <c r="M8" s="254">
        <f t="shared" ref="M8:M25" si="0">B8+C8+D8+E8+H8+J8+K8+L8</f>
        <v>33.5</v>
      </c>
      <c r="N8" s="255">
        <f t="shared" ref="N8:N25" si="1">SUM(P8:S8)</f>
        <v>5.66</v>
      </c>
      <c r="O8" s="255">
        <f t="shared" ref="O8:O25" si="2">SUM(P8:W8)</f>
        <v>15.66</v>
      </c>
      <c r="P8" s="255">
        <v>0.915</v>
      </c>
      <c r="Q8" s="255">
        <v>1.83</v>
      </c>
      <c r="R8" s="255">
        <v>0.915</v>
      </c>
      <c r="S8" s="264">
        <v>2</v>
      </c>
      <c r="T8" s="264">
        <v>1</v>
      </c>
      <c r="U8" s="264">
        <v>1</v>
      </c>
      <c r="V8" s="264">
        <v>2</v>
      </c>
      <c r="W8" s="264">
        <v>6</v>
      </c>
      <c r="X8" s="265">
        <f t="shared" ref="X8:X25" si="3">M8+O8</f>
        <v>49.16</v>
      </c>
      <c r="Y8" s="272">
        <v>11.5</v>
      </c>
    </row>
    <row r="9" s="223" customFormat="1" ht="19.5" customHeight="1" spans="1:25">
      <c r="A9" s="239" t="s">
        <v>1374</v>
      </c>
      <c r="B9" s="240">
        <v>3</v>
      </c>
      <c r="C9" s="241">
        <v>1.6</v>
      </c>
      <c r="D9" s="241">
        <v>1.9</v>
      </c>
      <c r="E9" s="238">
        <v>7</v>
      </c>
      <c r="F9" s="238"/>
      <c r="G9" s="238"/>
      <c r="H9" s="238">
        <v>10</v>
      </c>
      <c r="I9" s="238">
        <v>2</v>
      </c>
      <c r="J9" s="238">
        <v>7</v>
      </c>
      <c r="K9" s="238">
        <v>5</v>
      </c>
      <c r="L9" s="253">
        <v>5.5</v>
      </c>
      <c r="M9" s="254">
        <f t="shared" si="0"/>
        <v>41</v>
      </c>
      <c r="N9" s="255">
        <f t="shared" si="1"/>
        <v>6.14</v>
      </c>
      <c r="O9" s="255">
        <f t="shared" si="2"/>
        <v>16.14</v>
      </c>
      <c r="P9" s="256">
        <v>1.035</v>
      </c>
      <c r="Q9" s="256">
        <v>2.07</v>
      </c>
      <c r="R9" s="256">
        <v>1.035</v>
      </c>
      <c r="S9" s="266">
        <v>2</v>
      </c>
      <c r="T9" s="264">
        <v>1</v>
      </c>
      <c r="U9" s="264">
        <v>1</v>
      </c>
      <c r="V9" s="264">
        <v>2</v>
      </c>
      <c r="W9" s="264">
        <v>6</v>
      </c>
      <c r="X9" s="265">
        <f t="shared" si="3"/>
        <v>57.14</v>
      </c>
      <c r="Y9" s="272">
        <v>11.5</v>
      </c>
    </row>
    <row r="10" s="223" customFormat="1" ht="19.5" customHeight="1" spans="1:25">
      <c r="A10" s="235" t="s">
        <v>1375</v>
      </c>
      <c r="B10" s="240">
        <v>3</v>
      </c>
      <c r="C10" s="237">
        <v>1.6</v>
      </c>
      <c r="D10" s="241">
        <v>1.9</v>
      </c>
      <c r="E10" s="238">
        <v>7</v>
      </c>
      <c r="F10" s="238"/>
      <c r="G10" s="238"/>
      <c r="H10" s="238">
        <v>10</v>
      </c>
      <c r="I10" s="238">
        <v>2</v>
      </c>
      <c r="J10" s="238">
        <v>7</v>
      </c>
      <c r="K10" s="238">
        <v>5</v>
      </c>
      <c r="L10" s="253">
        <v>4.5</v>
      </c>
      <c r="M10" s="254">
        <f t="shared" si="0"/>
        <v>40</v>
      </c>
      <c r="N10" s="255">
        <f t="shared" si="1"/>
        <v>5.48</v>
      </c>
      <c r="O10" s="255">
        <f t="shared" si="2"/>
        <v>15.48</v>
      </c>
      <c r="P10" s="256">
        <v>0.87</v>
      </c>
      <c r="Q10" s="256">
        <v>1.74</v>
      </c>
      <c r="R10" s="256">
        <v>0.87</v>
      </c>
      <c r="S10" s="266">
        <v>2</v>
      </c>
      <c r="T10" s="264">
        <v>1</v>
      </c>
      <c r="U10" s="264">
        <v>1</v>
      </c>
      <c r="V10" s="264">
        <v>2</v>
      </c>
      <c r="W10" s="264">
        <v>6</v>
      </c>
      <c r="X10" s="265">
        <f t="shared" si="3"/>
        <v>55.48</v>
      </c>
      <c r="Y10" s="272">
        <v>11.8</v>
      </c>
    </row>
    <row r="11" s="223" customFormat="1" ht="19.5" customHeight="1" spans="1:25">
      <c r="A11" s="235" t="s">
        <v>1376</v>
      </c>
      <c r="B11" s="240">
        <v>2.6</v>
      </c>
      <c r="C11" s="241">
        <v>1.6</v>
      </c>
      <c r="D11" s="241">
        <v>1.9</v>
      </c>
      <c r="E11" s="238">
        <v>7</v>
      </c>
      <c r="F11" s="238"/>
      <c r="G11" s="238"/>
      <c r="H11" s="238">
        <v>10</v>
      </c>
      <c r="I11" s="238">
        <v>2</v>
      </c>
      <c r="J11" s="238">
        <v>7</v>
      </c>
      <c r="K11" s="238">
        <v>5</v>
      </c>
      <c r="L11" s="253">
        <v>4.5</v>
      </c>
      <c r="M11" s="254">
        <f t="shared" si="0"/>
        <v>39.6</v>
      </c>
      <c r="N11" s="255">
        <f t="shared" si="1"/>
        <v>3.92</v>
      </c>
      <c r="O11" s="255">
        <f t="shared" si="2"/>
        <v>13.92</v>
      </c>
      <c r="P11" s="256">
        <v>0.48</v>
      </c>
      <c r="Q11" s="256">
        <v>0.96</v>
      </c>
      <c r="R11" s="256">
        <v>0.48</v>
      </c>
      <c r="S11" s="266">
        <v>2</v>
      </c>
      <c r="T11" s="264">
        <v>1</v>
      </c>
      <c r="U11" s="264">
        <v>1</v>
      </c>
      <c r="V11" s="264">
        <v>2</v>
      </c>
      <c r="W11" s="264">
        <v>6</v>
      </c>
      <c r="X11" s="265">
        <f t="shared" si="3"/>
        <v>53.52</v>
      </c>
      <c r="Y11" s="272">
        <v>12</v>
      </c>
    </row>
    <row r="12" s="223" customFormat="1" ht="19.5" customHeight="1" spans="1:25">
      <c r="A12" s="235" t="s">
        <v>1377</v>
      </c>
      <c r="B12" s="240">
        <v>3</v>
      </c>
      <c r="C12" s="237">
        <v>1.6</v>
      </c>
      <c r="D12" s="241">
        <v>1.9</v>
      </c>
      <c r="E12" s="238">
        <v>7</v>
      </c>
      <c r="F12" s="238"/>
      <c r="G12" s="238"/>
      <c r="H12" s="238">
        <v>10</v>
      </c>
      <c r="I12" s="238">
        <v>2</v>
      </c>
      <c r="J12" s="238">
        <v>7</v>
      </c>
      <c r="K12" s="238">
        <v>5</v>
      </c>
      <c r="L12" s="253">
        <v>4.5</v>
      </c>
      <c r="M12" s="254">
        <f t="shared" si="0"/>
        <v>40</v>
      </c>
      <c r="N12" s="255">
        <f t="shared" si="1"/>
        <v>4.28</v>
      </c>
      <c r="O12" s="255">
        <f t="shared" si="2"/>
        <v>14.28</v>
      </c>
      <c r="P12" s="256">
        <v>0.69</v>
      </c>
      <c r="Q12" s="256">
        <v>0.9</v>
      </c>
      <c r="R12" s="256">
        <v>0.69</v>
      </c>
      <c r="S12" s="266">
        <v>2</v>
      </c>
      <c r="T12" s="264">
        <v>1</v>
      </c>
      <c r="U12" s="264">
        <v>1</v>
      </c>
      <c r="V12" s="264">
        <v>2</v>
      </c>
      <c r="W12" s="264">
        <v>6</v>
      </c>
      <c r="X12" s="265">
        <f t="shared" si="3"/>
        <v>54.28</v>
      </c>
      <c r="Y12" s="272">
        <v>11.5</v>
      </c>
    </row>
    <row r="13" s="223" customFormat="1" ht="19.5" customHeight="1" spans="1:25">
      <c r="A13" s="235" t="s">
        <v>1378</v>
      </c>
      <c r="B13" s="242">
        <v>3</v>
      </c>
      <c r="C13" s="241">
        <v>1.6</v>
      </c>
      <c r="D13" s="241">
        <v>1.9</v>
      </c>
      <c r="E13" s="243">
        <v>7</v>
      </c>
      <c r="F13" s="238"/>
      <c r="G13" s="238"/>
      <c r="H13" s="243">
        <v>10</v>
      </c>
      <c r="I13" s="238">
        <v>2</v>
      </c>
      <c r="J13" s="243">
        <v>7</v>
      </c>
      <c r="K13" s="238">
        <v>5</v>
      </c>
      <c r="L13" s="253">
        <v>4.5</v>
      </c>
      <c r="M13" s="254">
        <f t="shared" si="0"/>
        <v>40</v>
      </c>
      <c r="N13" s="255">
        <f t="shared" si="1"/>
        <v>5.32</v>
      </c>
      <c r="O13" s="255">
        <f t="shared" si="2"/>
        <v>15.32</v>
      </c>
      <c r="P13" s="256">
        <v>0.83</v>
      </c>
      <c r="Q13" s="256">
        <v>1.66</v>
      </c>
      <c r="R13" s="256">
        <v>0.83</v>
      </c>
      <c r="S13" s="266">
        <v>2</v>
      </c>
      <c r="T13" s="264">
        <v>1</v>
      </c>
      <c r="U13" s="264">
        <v>1</v>
      </c>
      <c r="V13" s="264">
        <v>2</v>
      </c>
      <c r="W13" s="264">
        <v>6</v>
      </c>
      <c r="X13" s="265">
        <f t="shared" si="3"/>
        <v>55.32</v>
      </c>
      <c r="Y13" s="272">
        <v>12</v>
      </c>
    </row>
    <row r="14" s="223" customFormat="1" ht="19.5" customHeight="1" spans="1:25">
      <c r="A14" s="235" t="s">
        <v>1379</v>
      </c>
      <c r="B14" s="240">
        <v>2.6</v>
      </c>
      <c r="C14" s="237">
        <v>1.6</v>
      </c>
      <c r="D14" s="241">
        <v>1.5</v>
      </c>
      <c r="E14" s="238">
        <v>7</v>
      </c>
      <c r="F14" s="238"/>
      <c r="G14" s="238"/>
      <c r="H14" s="238">
        <v>10</v>
      </c>
      <c r="I14" s="238">
        <v>2</v>
      </c>
      <c r="J14" s="238">
        <v>7</v>
      </c>
      <c r="K14" s="238">
        <v>5</v>
      </c>
      <c r="L14" s="253">
        <v>4</v>
      </c>
      <c r="M14" s="254">
        <f t="shared" si="0"/>
        <v>38.7</v>
      </c>
      <c r="N14" s="255">
        <f t="shared" si="1"/>
        <v>3.98</v>
      </c>
      <c r="O14" s="255">
        <f t="shared" si="2"/>
        <v>13.98</v>
      </c>
      <c r="P14" s="256">
        <v>0.495</v>
      </c>
      <c r="Q14" s="256">
        <v>0.99</v>
      </c>
      <c r="R14" s="256">
        <v>0.495</v>
      </c>
      <c r="S14" s="266">
        <v>2</v>
      </c>
      <c r="T14" s="264">
        <v>1</v>
      </c>
      <c r="U14" s="264">
        <v>1</v>
      </c>
      <c r="V14" s="264">
        <v>2</v>
      </c>
      <c r="W14" s="264">
        <v>6</v>
      </c>
      <c r="X14" s="265">
        <f t="shared" si="3"/>
        <v>52.68</v>
      </c>
      <c r="Y14" s="272">
        <v>12.7</v>
      </c>
    </row>
    <row r="15" s="223" customFormat="1" ht="19.5" customHeight="1" spans="1:25">
      <c r="A15" s="235" t="s">
        <v>1380</v>
      </c>
      <c r="B15" s="240">
        <v>3</v>
      </c>
      <c r="C15" s="241">
        <v>1.6</v>
      </c>
      <c r="D15" s="241">
        <v>1.9</v>
      </c>
      <c r="E15" s="238">
        <v>7</v>
      </c>
      <c r="F15" s="238"/>
      <c r="G15" s="238"/>
      <c r="H15" s="238">
        <v>10</v>
      </c>
      <c r="I15" s="238">
        <v>2</v>
      </c>
      <c r="J15" s="238">
        <v>7</v>
      </c>
      <c r="K15" s="238">
        <v>5</v>
      </c>
      <c r="L15" s="253">
        <v>4</v>
      </c>
      <c r="M15" s="254">
        <f t="shared" si="0"/>
        <v>39.5</v>
      </c>
      <c r="N15" s="255">
        <f t="shared" si="1"/>
        <v>5.66</v>
      </c>
      <c r="O15" s="255">
        <f t="shared" si="2"/>
        <v>15.66</v>
      </c>
      <c r="P15" s="256">
        <v>0.915</v>
      </c>
      <c r="Q15" s="256">
        <v>1.83</v>
      </c>
      <c r="R15" s="256">
        <v>0.915</v>
      </c>
      <c r="S15" s="266">
        <v>2</v>
      </c>
      <c r="T15" s="264">
        <v>1</v>
      </c>
      <c r="U15" s="264">
        <v>1</v>
      </c>
      <c r="V15" s="264">
        <v>2</v>
      </c>
      <c r="W15" s="264">
        <v>6</v>
      </c>
      <c r="X15" s="265">
        <f t="shared" si="3"/>
        <v>55.16</v>
      </c>
      <c r="Y15" s="272">
        <v>12</v>
      </c>
    </row>
    <row r="16" s="223" customFormat="1" ht="19.5" customHeight="1" spans="1:25">
      <c r="A16" s="235" t="s">
        <v>1381</v>
      </c>
      <c r="B16" s="240">
        <v>2.6</v>
      </c>
      <c r="C16" s="237">
        <v>1.6</v>
      </c>
      <c r="D16" s="241">
        <v>1.5</v>
      </c>
      <c r="E16" s="238">
        <v>7</v>
      </c>
      <c r="F16" s="238"/>
      <c r="G16" s="238"/>
      <c r="H16" s="238">
        <v>10</v>
      </c>
      <c r="I16" s="238">
        <v>2</v>
      </c>
      <c r="J16" s="238">
        <v>7</v>
      </c>
      <c r="K16" s="238">
        <v>5</v>
      </c>
      <c r="L16" s="253">
        <v>4</v>
      </c>
      <c r="M16" s="254">
        <f t="shared" si="0"/>
        <v>38.7</v>
      </c>
      <c r="N16" s="255">
        <f t="shared" si="1"/>
        <v>3.42</v>
      </c>
      <c r="O16" s="255">
        <f t="shared" si="2"/>
        <v>13.42</v>
      </c>
      <c r="P16" s="256">
        <v>0.355</v>
      </c>
      <c r="Q16" s="256">
        <v>0.71</v>
      </c>
      <c r="R16" s="256">
        <v>0.355</v>
      </c>
      <c r="S16" s="266">
        <v>2</v>
      </c>
      <c r="T16" s="264">
        <v>1</v>
      </c>
      <c r="U16" s="264">
        <v>1</v>
      </c>
      <c r="V16" s="264">
        <v>2</v>
      </c>
      <c r="W16" s="264">
        <v>6</v>
      </c>
      <c r="X16" s="265">
        <f t="shared" si="3"/>
        <v>52.12</v>
      </c>
      <c r="Y16" s="272">
        <v>12.7</v>
      </c>
    </row>
    <row r="17" s="223" customFormat="1" ht="19.5" customHeight="1" spans="1:25">
      <c r="A17" s="235" t="s">
        <v>1382</v>
      </c>
      <c r="B17" s="240">
        <v>2.6</v>
      </c>
      <c r="C17" s="241">
        <v>1.6</v>
      </c>
      <c r="D17" s="241">
        <v>1.9</v>
      </c>
      <c r="E17" s="238">
        <v>7</v>
      </c>
      <c r="F17" s="238"/>
      <c r="G17" s="238"/>
      <c r="H17" s="238">
        <v>10</v>
      </c>
      <c r="I17" s="238">
        <v>2</v>
      </c>
      <c r="J17" s="238">
        <v>7</v>
      </c>
      <c r="K17" s="238">
        <v>5</v>
      </c>
      <c r="L17" s="253">
        <v>4.5</v>
      </c>
      <c r="M17" s="254">
        <f t="shared" si="0"/>
        <v>39.6</v>
      </c>
      <c r="N17" s="255">
        <f t="shared" si="1"/>
        <v>4.68</v>
      </c>
      <c r="O17" s="255">
        <f t="shared" si="2"/>
        <v>14.68</v>
      </c>
      <c r="P17" s="256">
        <v>0.67</v>
      </c>
      <c r="Q17" s="256">
        <v>1.34</v>
      </c>
      <c r="R17" s="256">
        <v>0.67</v>
      </c>
      <c r="S17" s="266">
        <v>2</v>
      </c>
      <c r="T17" s="264">
        <v>1</v>
      </c>
      <c r="U17" s="264">
        <v>1</v>
      </c>
      <c r="V17" s="264">
        <v>2</v>
      </c>
      <c r="W17" s="264">
        <v>6</v>
      </c>
      <c r="X17" s="265">
        <f t="shared" si="3"/>
        <v>54.28</v>
      </c>
      <c r="Y17" s="272">
        <v>12.5</v>
      </c>
    </row>
    <row r="18" s="223" customFormat="1" ht="19.5" customHeight="1" spans="1:25">
      <c r="A18" s="235" t="s">
        <v>1383</v>
      </c>
      <c r="B18" s="240">
        <v>2.6</v>
      </c>
      <c r="C18" s="237">
        <v>1.6</v>
      </c>
      <c r="D18" s="241">
        <v>1.5</v>
      </c>
      <c r="E18" s="238">
        <v>7</v>
      </c>
      <c r="F18" s="238"/>
      <c r="G18" s="238"/>
      <c r="H18" s="238">
        <v>10</v>
      </c>
      <c r="I18" s="238">
        <v>2</v>
      </c>
      <c r="J18" s="238">
        <v>7</v>
      </c>
      <c r="K18" s="238">
        <v>5</v>
      </c>
      <c r="L18" s="253">
        <v>4.5</v>
      </c>
      <c r="M18" s="254">
        <f t="shared" si="0"/>
        <v>39.2</v>
      </c>
      <c r="N18" s="255">
        <f t="shared" si="1"/>
        <v>3.42</v>
      </c>
      <c r="O18" s="255">
        <f t="shared" si="2"/>
        <v>13.42</v>
      </c>
      <c r="P18" s="256">
        <v>0.355</v>
      </c>
      <c r="Q18" s="256">
        <v>0.71</v>
      </c>
      <c r="R18" s="256">
        <v>0.355</v>
      </c>
      <c r="S18" s="266">
        <v>2</v>
      </c>
      <c r="T18" s="264">
        <v>1</v>
      </c>
      <c r="U18" s="264">
        <v>1</v>
      </c>
      <c r="V18" s="264">
        <v>2</v>
      </c>
      <c r="W18" s="264">
        <v>6</v>
      </c>
      <c r="X18" s="265">
        <f t="shared" si="3"/>
        <v>52.62</v>
      </c>
      <c r="Y18" s="272">
        <v>12.9</v>
      </c>
    </row>
    <row r="19" s="223" customFormat="1" ht="19.5" customHeight="1" spans="1:25">
      <c r="A19" s="235" t="s">
        <v>1384</v>
      </c>
      <c r="B19" s="240">
        <v>3</v>
      </c>
      <c r="C19" s="241">
        <v>1.6</v>
      </c>
      <c r="D19" s="241">
        <v>1.9</v>
      </c>
      <c r="E19" s="238">
        <v>7</v>
      </c>
      <c r="F19" s="238">
        <v>25</v>
      </c>
      <c r="G19" s="238">
        <v>746.2</v>
      </c>
      <c r="H19" s="238">
        <v>10</v>
      </c>
      <c r="I19" s="238">
        <v>2</v>
      </c>
      <c r="J19" s="238">
        <v>7</v>
      </c>
      <c r="K19" s="238">
        <v>5</v>
      </c>
      <c r="L19" s="253">
        <v>4.5</v>
      </c>
      <c r="M19" s="254">
        <f t="shared" si="0"/>
        <v>40</v>
      </c>
      <c r="N19" s="255">
        <f t="shared" si="1"/>
        <v>4.82</v>
      </c>
      <c r="O19" s="255">
        <f t="shared" si="2"/>
        <v>14.82</v>
      </c>
      <c r="P19" s="256">
        <v>0.705</v>
      </c>
      <c r="Q19" s="256">
        <v>1.41</v>
      </c>
      <c r="R19" s="256">
        <v>0.705</v>
      </c>
      <c r="S19" s="266">
        <v>2</v>
      </c>
      <c r="T19" s="264">
        <v>1</v>
      </c>
      <c r="U19" s="264">
        <v>1</v>
      </c>
      <c r="V19" s="264">
        <v>2</v>
      </c>
      <c r="W19" s="264">
        <v>6</v>
      </c>
      <c r="X19" s="265">
        <f t="shared" si="3"/>
        <v>54.82</v>
      </c>
      <c r="Y19" s="272">
        <v>12</v>
      </c>
    </row>
    <row r="20" s="223" customFormat="1" ht="19.5" customHeight="1" spans="1:25">
      <c r="A20" s="235" t="s">
        <v>1385</v>
      </c>
      <c r="B20" s="240">
        <v>3</v>
      </c>
      <c r="C20" s="237">
        <v>1.6</v>
      </c>
      <c r="D20" s="241">
        <v>1.9</v>
      </c>
      <c r="E20" s="238">
        <v>7</v>
      </c>
      <c r="F20" s="238"/>
      <c r="G20" s="238"/>
      <c r="H20" s="238">
        <v>10</v>
      </c>
      <c r="I20" s="238">
        <v>2</v>
      </c>
      <c r="J20" s="238">
        <v>7</v>
      </c>
      <c r="K20" s="238">
        <v>5</v>
      </c>
      <c r="L20" s="253">
        <v>4.5</v>
      </c>
      <c r="M20" s="254">
        <f t="shared" si="0"/>
        <v>40</v>
      </c>
      <c r="N20" s="255">
        <f t="shared" si="1"/>
        <v>4.76</v>
      </c>
      <c r="O20" s="255">
        <f t="shared" si="2"/>
        <v>14.76</v>
      </c>
      <c r="P20" s="256">
        <v>0.69</v>
      </c>
      <c r="Q20" s="256">
        <v>1.38</v>
      </c>
      <c r="R20" s="256">
        <v>0.69</v>
      </c>
      <c r="S20" s="266">
        <v>2</v>
      </c>
      <c r="T20" s="264">
        <v>1</v>
      </c>
      <c r="U20" s="264">
        <v>1</v>
      </c>
      <c r="V20" s="264">
        <v>2</v>
      </c>
      <c r="W20" s="264">
        <v>6</v>
      </c>
      <c r="X20" s="265">
        <f t="shared" si="3"/>
        <v>54.76</v>
      </c>
      <c r="Y20" s="272">
        <v>11.6</v>
      </c>
    </row>
    <row r="21" s="223" customFormat="1" ht="19.5" customHeight="1" spans="1:25">
      <c r="A21" s="235" t="s">
        <v>1386</v>
      </c>
      <c r="B21" s="240">
        <v>3</v>
      </c>
      <c r="C21" s="241">
        <v>1.6</v>
      </c>
      <c r="D21" s="241">
        <v>1.9</v>
      </c>
      <c r="E21" s="238">
        <v>7</v>
      </c>
      <c r="F21" s="238"/>
      <c r="G21" s="238"/>
      <c r="H21" s="238">
        <v>10</v>
      </c>
      <c r="I21" s="238">
        <v>2</v>
      </c>
      <c r="J21" s="238">
        <v>7</v>
      </c>
      <c r="K21" s="238">
        <v>5</v>
      </c>
      <c r="L21" s="253">
        <v>4.5</v>
      </c>
      <c r="M21" s="254">
        <f t="shared" si="0"/>
        <v>40</v>
      </c>
      <c r="N21" s="255">
        <f t="shared" si="1"/>
        <v>5</v>
      </c>
      <c r="O21" s="255">
        <f t="shared" si="2"/>
        <v>15</v>
      </c>
      <c r="P21" s="256">
        <v>0.75</v>
      </c>
      <c r="Q21" s="256">
        <v>1.5</v>
      </c>
      <c r="R21" s="256">
        <v>0.75</v>
      </c>
      <c r="S21" s="266">
        <v>2</v>
      </c>
      <c r="T21" s="264">
        <v>1</v>
      </c>
      <c r="U21" s="264">
        <v>1</v>
      </c>
      <c r="V21" s="264">
        <v>2</v>
      </c>
      <c r="W21" s="264">
        <v>6</v>
      </c>
      <c r="X21" s="265">
        <f t="shared" si="3"/>
        <v>55</v>
      </c>
      <c r="Y21" s="272">
        <v>12</v>
      </c>
    </row>
    <row r="22" s="223" customFormat="1" ht="19.5" customHeight="1" spans="1:25">
      <c r="A22" s="235" t="s">
        <v>1387</v>
      </c>
      <c r="B22" s="240">
        <v>2.6</v>
      </c>
      <c r="C22" s="237">
        <v>1.6</v>
      </c>
      <c r="D22" s="241">
        <v>1.5</v>
      </c>
      <c r="E22" s="238">
        <v>7</v>
      </c>
      <c r="F22" s="238"/>
      <c r="G22" s="238"/>
      <c r="H22" s="238">
        <v>10</v>
      </c>
      <c r="I22" s="238">
        <v>2</v>
      </c>
      <c r="J22" s="238">
        <v>7</v>
      </c>
      <c r="K22" s="238">
        <v>5</v>
      </c>
      <c r="L22" s="253">
        <v>4</v>
      </c>
      <c r="M22" s="254">
        <f t="shared" si="0"/>
        <v>38.7</v>
      </c>
      <c r="N22" s="255">
        <f t="shared" si="1"/>
        <v>3.3</v>
      </c>
      <c r="O22" s="255">
        <f t="shared" si="2"/>
        <v>13.3</v>
      </c>
      <c r="P22" s="256">
        <v>0.325</v>
      </c>
      <c r="Q22" s="256">
        <v>0.65</v>
      </c>
      <c r="R22" s="256">
        <v>0.325</v>
      </c>
      <c r="S22" s="266">
        <v>2</v>
      </c>
      <c r="T22" s="264">
        <v>1</v>
      </c>
      <c r="U22" s="264">
        <v>1</v>
      </c>
      <c r="V22" s="264">
        <v>2</v>
      </c>
      <c r="W22" s="264">
        <v>6</v>
      </c>
      <c r="X22" s="265">
        <f t="shared" si="3"/>
        <v>52</v>
      </c>
      <c r="Y22" s="272">
        <v>12.8</v>
      </c>
    </row>
    <row r="23" s="223" customFormat="1" ht="19.5" customHeight="1" spans="1:25">
      <c r="A23" s="235" t="s">
        <v>1388</v>
      </c>
      <c r="B23" s="240">
        <v>2.6</v>
      </c>
      <c r="C23" s="241">
        <v>1.6</v>
      </c>
      <c r="D23" s="241">
        <v>1.5</v>
      </c>
      <c r="E23" s="238">
        <v>7</v>
      </c>
      <c r="F23" s="238"/>
      <c r="G23" s="238"/>
      <c r="H23" s="238">
        <v>10</v>
      </c>
      <c r="I23" s="238">
        <v>2</v>
      </c>
      <c r="J23" s="238">
        <v>7</v>
      </c>
      <c r="K23" s="238">
        <v>5</v>
      </c>
      <c r="L23" s="253">
        <v>4</v>
      </c>
      <c r="M23" s="254">
        <f t="shared" si="0"/>
        <v>38.7</v>
      </c>
      <c r="N23" s="255">
        <f t="shared" si="1"/>
        <v>3.2</v>
      </c>
      <c r="O23" s="255">
        <f t="shared" si="2"/>
        <v>13.2</v>
      </c>
      <c r="P23" s="256">
        <v>0.3</v>
      </c>
      <c r="Q23" s="256">
        <v>0.6</v>
      </c>
      <c r="R23" s="256">
        <v>0.3</v>
      </c>
      <c r="S23" s="266">
        <v>2</v>
      </c>
      <c r="T23" s="264">
        <v>1</v>
      </c>
      <c r="U23" s="264">
        <v>1</v>
      </c>
      <c r="V23" s="264">
        <v>2</v>
      </c>
      <c r="W23" s="264">
        <v>6</v>
      </c>
      <c r="X23" s="265">
        <f t="shared" si="3"/>
        <v>51.9</v>
      </c>
      <c r="Y23" s="272">
        <v>12.9</v>
      </c>
    </row>
    <row r="24" s="223" customFormat="1" ht="19.5" customHeight="1" spans="1:25">
      <c r="A24" s="235" t="s">
        <v>1389</v>
      </c>
      <c r="B24" s="240">
        <v>2.6</v>
      </c>
      <c r="C24" s="237">
        <v>1.6</v>
      </c>
      <c r="D24" s="241">
        <v>1.5</v>
      </c>
      <c r="E24" s="238">
        <v>7</v>
      </c>
      <c r="F24" s="238"/>
      <c r="G24" s="238"/>
      <c r="H24" s="238">
        <v>10</v>
      </c>
      <c r="I24" s="238">
        <v>2</v>
      </c>
      <c r="J24" s="238">
        <v>7</v>
      </c>
      <c r="K24" s="238">
        <v>5</v>
      </c>
      <c r="L24" s="253">
        <v>5</v>
      </c>
      <c r="M24" s="254">
        <f t="shared" si="0"/>
        <v>39.7</v>
      </c>
      <c r="N24" s="255">
        <f t="shared" si="1"/>
        <v>3.82</v>
      </c>
      <c r="O24" s="255">
        <f t="shared" si="2"/>
        <v>13.82</v>
      </c>
      <c r="P24" s="256">
        <v>0.455</v>
      </c>
      <c r="Q24" s="256">
        <v>0.91</v>
      </c>
      <c r="R24" s="256">
        <v>0.455</v>
      </c>
      <c r="S24" s="266">
        <v>2</v>
      </c>
      <c r="T24" s="264">
        <v>1</v>
      </c>
      <c r="U24" s="264">
        <v>1</v>
      </c>
      <c r="V24" s="264">
        <v>2</v>
      </c>
      <c r="W24" s="264">
        <v>6</v>
      </c>
      <c r="X24" s="265">
        <f t="shared" si="3"/>
        <v>53.52</v>
      </c>
      <c r="Y24" s="272">
        <v>12</v>
      </c>
    </row>
    <row r="25" s="223" customFormat="1" ht="19.5" customHeight="1" spans="1:25">
      <c r="A25" s="235" t="s">
        <v>1390</v>
      </c>
      <c r="B25" s="240">
        <v>2.6</v>
      </c>
      <c r="C25" s="241">
        <v>1.6</v>
      </c>
      <c r="D25" s="241">
        <v>1.5</v>
      </c>
      <c r="E25" s="238">
        <v>7</v>
      </c>
      <c r="F25" s="238"/>
      <c r="G25" s="238"/>
      <c r="H25" s="238">
        <v>10</v>
      </c>
      <c r="I25" s="238">
        <v>2</v>
      </c>
      <c r="J25" s="238">
        <v>7</v>
      </c>
      <c r="K25" s="238">
        <v>5</v>
      </c>
      <c r="L25" s="253">
        <v>4</v>
      </c>
      <c r="M25" s="254">
        <f t="shared" si="0"/>
        <v>38.7</v>
      </c>
      <c r="N25" s="255">
        <f t="shared" si="1"/>
        <v>3.04</v>
      </c>
      <c r="O25" s="255">
        <f t="shared" si="2"/>
        <v>13.04</v>
      </c>
      <c r="P25" s="257">
        <v>0.26</v>
      </c>
      <c r="Q25" s="257">
        <v>0.52</v>
      </c>
      <c r="R25" s="257">
        <v>0.26</v>
      </c>
      <c r="S25" s="267">
        <v>2</v>
      </c>
      <c r="T25" s="264">
        <v>1</v>
      </c>
      <c r="U25" s="264">
        <v>1</v>
      </c>
      <c r="V25" s="264">
        <v>2</v>
      </c>
      <c r="W25" s="264">
        <v>6</v>
      </c>
      <c r="X25" s="265">
        <f t="shared" si="3"/>
        <v>51.74</v>
      </c>
      <c r="Y25" s="272">
        <v>12.8</v>
      </c>
    </row>
    <row r="26" s="223" customFormat="1" ht="19.5" customHeight="1" spans="1:25">
      <c r="A26" s="244" t="s">
        <v>1391</v>
      </c>
      <c r="B26" s="245">
        <f>SUM(B8:B25)</f>
        <v>50.4</v>
      </c>
      <c r="C26" s="246">
        <f t="shared" ref="C26:Y26" si="4">SUM(C8:C25)</f>
        <v>28.8</v>
      </c>
      <c r="D26" s="246">
        <f t="shared" si="4"/>
        <v>31.4</v>
      </c>
      <c r="E26" s="246">
        <f t="shared" si="4"/>
        <v>126</v>
      </c>
      <c r="F26" s="246"/>
      <c r="G26" s="246"/>
      <c r="H26" s="246">
        <f t="shared" si="4"/>
        <v>180</v>
      </c>
      <c r="I26" s="246">
        <f t="shared" si="4"/>
        <v>34</v>
      </c>
      <c r="J26" s="246">
        <f t="shared" si="4"/>
        <v>119</v>
      </c>
      <c r="K26" s="246">
        <f t="shared" si="4"/>
        <v>90</v>
      </c>
      <c r="L26" s="246">
        <f t="shared" si="4"/>
        <v>80</v>
      </c>
      <c r="M26" s="258">
        <f t="shared" si="4"/>
        <v>705.6</v>
      </c>
      <c r="N26" s="246">
        <f t="shared" si="4"/>
        <v>79.9</v>
      </c>
      <c r="O26" s="246">
        <f t="shared" si="4"/>
        <v>259.9</v>
      </c>
      <c r="P26" s="259">
        <f t="shared" si="4"/>
        <v>11.095</v>
      </c>
      <c r="Q26" s="259">
        <f t="shared" si="4"/>
        <v>21.71</v>
      </c>
      <c r="R26" s="259">
        <f t="shared" si="4"/>
        <v>11.095</v>
      </c>
      <c r="S26" s="246">
        <f t="shared" si="4"/>
        <v>36</v>
      </c>
      <c r="T26" s="246">
        <f t="shared" si="4"/>
        <v>18</v>
      </c>
      <c r="U26" s="246">
        <f t="shared" si="4"/>
        <v>18</v>
      </c>
      <c r="V26" s="246">
        <f t="shared" si="4"/>
        <v>36</v>
      </c>
      <c r="W26" s="246">
        <f t="shared" si="4"/>
        <v>108</v>
      </c>
      <c r="X26" s="268">
        <f t="shared" si="4"/>
        <v>965.5</v>
      </c>
      <c r="Y26" s="273">
        <f t="shared" si="4"/>
        <v>219.2</v>
      </c>
    </row>
    <row r="27" s="223" customFormat="1" ht="21" customHeight="1" spans="1:25">
      <c r="A27" s="247" t="s">
        <v>1392</v>
      </c>
      <c r="B27" s="247"/>
      <c r="C27" s="247"/>
      <c r="D27" s="247"/>
      <c r="E27" s="247"/>
      <c r="F27" s="247"/>
      <c r="G27" s="247"/>
      <c r="H27" s="247"/>
      <c r="I27" s="247"/>
      <c r="J27" s="247"/>
      <c r="K27" s="247"/>
      <c r="L27" s="247"/>
      <c r="M27" s="247"/>
      <c r="N27" s="247"/>
      <c r="O27" s="247"/>
      <c r="P27" s="247"/>
      <c r="Q27" s="247"/>
      <c r="R27" s="247"/>
      <c r="S27" s="247"/>
      <c r="T27" s="247"/>
      <c r="U27" s="247"/>
      <c r="V27" s="247"/>
      <c r="W27" s="247"/>
      <c r="X27" s="247"/>
      <c r="Y27"/>
    </row>
  </sheetData>
  <mergeCells count="30">
    <mergeCell ref="A1:Y1"/>
    <mergeCell ref="V2:X2"/>
    <mergeCell ref="B3:M3"/>
    <mergeCell ref="O3:W3"/>
    <mergeCell ref="A27:X27"/>
    <mergeCell ref="A3:A7"/>
    <mergeCell ref="B4:B7"/>
    <mergeCell ref="C4:C7"/>
    <mergeCell ref="D4:D7"/>
    <mergeCell ref="E4:E7"/>
    <mergeCell ref="F4:F7"/>
    <mergeCell ref="G4:G7"/>
    <mergeCell ref="H4:H7"/>
    <mergeCell ref="I4:I7"/>
    <mergeCell ref="J4:J7"/>
    <mergeCell ref="K4:K7"/>
    <mergeCell ref="L4:L7"/>
    <mergeCell ref="M4:M7"/>
    <mergeCell ref="N4:N7"/>
    <mergeCell ref="O4:O7"/>
    <mergeCell ref="P4:P7"/>
    <mergeCell ref="Q4:Q7"/>
    <mergeCell ref="R4:R7"/>
    <mergeCell ref="S4:S7"/>
    <mergeCell ref="T4:T7"/>
    <mergeCell ref="U4:U7"/>
    <mergeCell ref="V4:V7"/>
    <mergeCell ref="W4:W7"/>
    <mergeCell ref="X3:X7"/>
    <mergeCell ref="Y3:Y7"/>
  </mergeCells>
  <pageMargins left="0.75" right="0.75" top="1" bottom="1" header="0.511805555555556" footer="0.511805555555556"/>
  <headerFooter/>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0000FF"/>
  </sheetPr>
  <dimension ref="A1:J682"/>
  <sheetViews>
    <sheetView tabSelected="1" workbookViewId="0">
      <pane xSplit="8" ySplit="4" topLeftCell="I497" activePane="bottomRight" state="frozen"/>
      <selection/>
      <selection pane="topRight"/>
      <selection pane="bottomLeft"/>
      <selection pane="bottomRight" activeCell="L500" sqref="L500"/>
    </sheetView>
  </sheetViews>
  <sheetFormatPr defaultColWidth="9" defaultRowHeight="12"/>
  <cols>
    <col min="1" max="1" width="7" style="102" customWidth="1"/>
    <col min="2" max="2" width="31.625" style="103" customWidth="1"/>
    <col min="3" max="3" width="10" style="104" hidden="1" customWidth="1"/>
    <col min="4" max="4" width="60.25" style="105" hidden="1" customWidth="1"/>
    <col min="5" max="5" width="8.75" style="104" hidden="1" customWidth="1"/>
    <col min="6" max="6" width="45.375" style="105" hidden="1" customWidth="1"/>
    <col min="7" max="7" width="12.125" style="98" hidden="1" customWidth="1"/>
    <col min="8" max="8" width="61" style="97" hidden="1" customWidth="1"/>
    <col min="9" max="9" width="12" style="106" customWidth="1"/>
    <col min="10" max="10" width="82.875" style="97" customWidth="1"/>
    <col min="11" max="16384" width="9" style="102"/>
  </cols>
  <sheetData>
    <row r="1" s="97" customFormat="1" ht="19.5" customHeight="1" spans="1:10">
      <c r="A1" s="107" t="s">
        <v>1393</v>
      </c>
      <c r="B1" s="107"/>
      <c r="C1" s="107"/>
      <c r="D1" s="107"/>
      <c r="E1" s="107"/>
      <c r="F1" s="107"/>
      <c r="G1" s="107"/>
      <c r="H1" s="107"/>
      <c r="I1" s="107"/>
      <c r="J1" s="107"/>
    </row>
    <row r="2" s="98" customFormat="1" ht="24" customHeight="1" spans="1:10">
      <c r="A2" s="102"/>
      <c r="B2" s="103"/>
      <c r="C2" s="104"/>
      <c r="D2" s="105"/>
      <c r="E2" s="104"/>
      <c r="F2" s="108" t="s">
        <v>95</v>
      </c>
      <c r="H2" s="97"/>
      <c r="I2" s="106"/>
      <c r="J2" s="134" t="s">
        <v>1394</v>
      </c>
    </row>
    <row r="3" s="99" customFormat="1" ht="25" customHeight="1" spans="1:10">
      <c r="A3" s="109" t="s">
        <v>1395</v>
      </c>
      <c r="B3" s="110" t="s">
        <v>100</v>
      </c>
      <c r="C3" s="111" t="s">
        <v>1396</v>
      </c>
      <c r="D3" s="111" t="s">
        <v>1397</v>
      </c>
      <c r="E3" s="111" t="s">
        <v>1398</v>
      </c>
      <c r="F3" s="112" t="s">
        <v>1399</v>
      </c>
      <c r="G3" s="113" t="s">
        <v>1400</v>
      </c>
      <c r="H3" s="111" t="s">
        <v>1401</v>
      </c>
      <c r="I3" s="113" t="s">
        <v>1402</v>
      </c>
      <c r="J3" s="111" t="s">
        <v>1403</v>
      </c>
    </row>
    <row r="4" s="100" customFormat="1" ht="20.1" customHeight="1" spans="1:10">
      <c r="A4" s="114">
        <v>201</v>
      </c>
      <c r="B4" s="115" t="s">
        <v>1404</v>
      </c>
      <c r="C4" s="116" t="e">
        <f>C5+C11+C16+C23+C28+C35+C43+C46+C49+C53+C58+#REF!+#REF!+C63+C66+C70+C72+C77+C82+C87+C91+C114</f>
        <v>#REF!</v>
      </c>
      <c r="D4" s="117"/>
      <c r="E4" s="116" t="e">
        <f>E5+E11+E16+E23+E28+E35+E43+E46+E49+E53+E58+#REF!+#REF!+E63+E66+E70+E72+E77+E82+E87+E91+E114</f>
        <v>#REF!</v>
      </c>
      <c r="F4" s="116" t="e">
        <f>F5+F11+F16+F23+F28+F35+F43+F46+F49+F53+F58+#REF!+#REF!+F63+F66+F70+F72+F77+F82+F87+F91+F114</f>
        <v>#REF!</v>
      </c>
      <c r="G4" s="118" t="e">
        <f>G5+G11+G16+G23+G28+G35+G43+G46+G49+G53+G58+#REF!+#REF!+G63+G66+G70+G72+G77+G82+G87+G91+G114</f>
        <v>#REF!</v>
      </c>
      <c r="H4" s="118" t="e">
        <f>H5+H11+H16+H23+H28+H35+H43+H46+H49+H53+H58+#REF!+#REF!+H63+H66+H70+H72+H77+H82+H87+H91+H114</f>
        <v>#REF!</v>
      </c>
      <c r="I4" s="118">
        <f>I5+I11+I16+I23+I28+I35+I43+I46+I49+I53+I58+I63+I66+I70+I72+I77+I82+I87+I91+I94+I97+I101+I114</f>
        <v>-643.82</v>
      </c>
      <c r="J4" s="135"/>
    </row>
    <row r="5" s="100" customFormat="1" ht="27" customHeight="1" spans="1:10">
      <c r="A5" s="114">
        <v>20101</v>
      </c>
      <c r="B5" s="115" t="s">
        <v>1405</v>
      </c>
      <c r="C5" s="116">
        <f t="shared" ref="C5:H5" si="0">SUM(C6:C9)</f>
        <v>14.73</v>
      </c>
      <c r="D5" s="117"/>
      <c r="E5" s="116">
        <f t="shared" si="0"/>
        <v>23.78</v>
      </c>
      <c r="F5" s="116">
        <f t="shared" si="0"/>
        <v>0</v>
      </c>
      <c r="G5" s="118">
        <f t="shared" si="0"/>
        <v>29.39</v>
      </c>
      <c r="H5" s="118">
        <f t="shared" si="0"/>
        <v>0</v>
      </c>
      <c r="I5" s="118">
        <f>SUM(I6:I10)</f>
        <v>-12.22</v>
      </c>
      <c r="J5" s="135"/>
    </row>
    <row r="6" s="97" customFormat="1" ht="26" customHeight="1" spans="1:10">
      <c r="A6" s="119">
        <v>2010101</v>
      </c>
      <c r="B6" s="120" t="s">
        <v>1154</v>
      </c>
      <c r="C6" s="121">
        <v>10.93</v>
      </c>
      <c r="D6" s="122" t="s">
        <v>1406</v>
      </c>
      <c r="E6" s="121">
        <v>16.55</v>
      </c>
      <c r="F6" s="123" t="s">
        <v>1407</v>
      </c>
      <c r="G6" s="124">
        <v>12.16</v>
      </c>
      <c r="H6" s="122" t="s">
        <v>1408</v>
      </c>
      <c r="I6" s="136"/>
      <c r="J6" s="128"/>
    </row>
    <row r="7" s="97" customFormat="1" ht="34" customHeight="1" spans="1:10">
      <c r="A7" s="119">
        <v>2010102</v>
      </c>
      <c r="B7" s="120" t="s">
        <v>1155</v>
      </c>
      <c r="C7" s="121"/>
      <c r="D7" s="122"/>
      <c r="E7" s="121"/>
      <c r="F7" s="123"/>
      <c r="G7" s="124"/>
      <c r="H7" s="122"/>
      <c r="I7" s="137"/>
      <c r="J7" s="122"/>
    </row>
    <row r="8" s="97" customFormat="1" ht="41" customHeight="1" spans="1:10">
      <c r="A8" s="119">
        <v>2010104</v>
      </c>
      <c r="B8" s="120" t="s">
        <v>1409</v>
      </c>
      <c r="C8" s="121"/>
      <c r="D8" s="125"/>
      <c r="E8" s="121"/>
      <c r="F8" s="126"/>
      <c r="G8" s="124">
        <v>10</v>
      </c>
      <c r="H8" s="127" t="s">
        <v>1410</v>
      </c>
      <c r="I8" s="136">
        <v>-2.22</v>
      </c>
      <c r="J8" s="138" t="s">
        <v>1411</v>
      </c>
    </row>
    <row r="9" s="97" customFormat="1" ht="38" customHeight="1" spans="1:10">
      <c r="A9" s="119">
        <v>2010108</v>
      </c>
      <c r="B9" s="120" t="s">
        <v>1412</v>
      </c>
      <c r="C9" s="121">
        <v>3.8</v>
      </c>
      <c r="D9" s="122" t="s">
        <v>1413</v>
      </c>
      <c r="E9" s="121">
        <v>7.23</v>
      </c>
      <c r="F9" s="123" t="s">
        <v>1414</v>
      </c>
      <c r="G9" s="124">
        <v>7.23</v>
      </c>
      <c r="H9" s="122" t="s">
        <v>1415</v>
      </c>
      <c r="I9" s="136">
        <v>-10</v>
      </c>
      <c r="J9" s="138" t="s">
        <v>1416</v>
      </c>
    </row>
    <row r="10" s="97" customFormat="1" ht="28" customHeight="1" spans="1:10">
      <c r="A10" s="119">
        <v>2010199</v>
      </c>
      <c r="B10" s="120" t="s">
        <v>1417</v>
      </c>
      <c r="C10" s="121"/>
      <c r="D10" s="122"/>
      <c r="E10" s="121"/>
      <c r="F10" s="123"/>
      <c r="G10" s="124"/>
      <c r="H10" s="123"/>
      <c r="I10" s="139"/>
      <c r="J10" s="122"/>
    </row>
    <row r="11" s="100" customFormat="1" ht="21" customHeight="1" spans="1:10">
      <c r="A11" s="114">
        <v>20102</v>
      </c>
      <c r="B11" s="115" t="s">
        <v>1418</v>
      </c>
      <c r="C11" s="116">
        <f t="shared" ref="C11:I11" si="1">SUM(C12:C15)</f>
        <v>16.06</v>
      </c>
      <c r="D11" s="117">
        <f t="shared" si="1"/>
        <v>0</v>
      </c>
      <c r="E11" s="116">
        <f t="shared" si="1"/>
        <v>27.91</v>
      </c>
      <c r="F11" s="116">
        <f t="shared" si="1"/>
        <v>0</v>
      </c>
      <c r="G11" s="118">
        <f t="shared" si="1"/>
        <v>31.84</v>
      </c>
      <c r="H11" s="118">
        <f t="shared" si="1"/>
        <v>0</v>
      </c>
      <c r="I11" s="118">
        <f t="shared" si="1"/>
        <v>-17.94</v>
      </c>
      <c r="J11" s="135"/>
    </row>
    <row r="12" s="97" customFormat="1" ht="45" customHeight="1" spans="1:10">
      <c r="A12" s="119">
        <v>2010201</v>
      </c>
      <c r="B12" s="120" t="s">
        <v>1154</v>
      </c>
      <c r="C12" s="121">
        <v>12.26</v>
      </c>
      <c r="D12" s="122" t="s">
        <v>1419</v>
      </c>
      <c r="E12" s="121">
        <v>24.11</v>
      </c>
      <c r="F12" s="123" t="s">
        <v>1420</v>
      </c>
      <c r="G12" s="124">
        <v>18.04</v>
      </c>
      <c r="H12" s="128" t="s">
        <v>1421</v>
      </c>
      <c r="I12" s="136">
        <v>-9</v>
      </c>
      <c r="J12" s="138" t="s">
        <v>1422</v>
      </c>
    </row>
    <row r="13" s="97" customFormat="1" ht="36" customHeight="1" spans="1:10">
      <c r="A13" s="119">
        <v>2010202</v>
      </c>
      <c r="B13" s="120" t="s">
        <v>1155</v>
      </c>
      <c r="C13" s="121"/>
      <c r="D13" s="122"/>
      <c r="E13" s="121"/>
      <c r="F13" s="123"/>
      <c r="G13" s="124"/>
      <c r="H13" s="128"/>
      <c r="I13" s="137"/>
      <c r="J13" s="122"/>
    </row>
    <row r="14" s="97" customFormat="1" ht="111" customHeight="1" spans="1:10">
      <c r="A14" s="119">
        <v>2010204</v>
      </c>
      <c r="B14" s="120" t="s">
        <v>1423</v>
      </c>
      <c r="C14" s="121"/>
      <c r="D14" s="125"/>
      <c r="E14" s="121"/>
      <c r="F14" s="126"/>
      <c r="G14" s="124">
        <v>10</v>
      </c>
      <c r="H14" s="128" t="s">
        <v>1424</v>
      </c>
      <c r="I14" s="136">
        <v>-8.94</v>
      </c>
      <c r="J14" s="138" t="s">
        <v>1425</v>
      </c>
    </row>
    <row r="15" s="97" customFormat="1" ht="39" customHeight="1" spans="1:10">
      <c r="A15" s="119">
        <v>2010205</v>
      </c>
      <c r="B15" s="120" t="s">
        <v>1426</v>
      </c>
      <c r="C15" s="121">
        <v>3.8</v>
      </c>
      <c r="D15" s="122" t="s">
        <v>1427</v>
      </c>
      <c r="E15" s="121">
        <v>3.8</v>
      </c>
      <c r="F15" s="123" t="s">
        <v>1428</v>
      </c>
      <c r="G15" s="124">
        <v>3.8</v>
      </c>
      <c r="H15" s="122" t="s">
        <v>1429</v>
      </c>
      <c r="I15" s="136"/>
      <c r="J15" s="128"/>
    </row>
    <row r="16" s="97" customFormat="1" ht="21" customHeight="1" spans="1:10">
      <c r="A16" s="119">
        <v>20103</v>
      </c>
      <c r="B16" s="115" t="s">
        <v>1430</v>
      </c>
      <c r="C16" s="121">
        <f t="shared" ref="C16:I16" si="2">SUM(C17:C22)</f>
        <v>778.094</v>
      </c>
      <c r="D16" s="125"/>
      <c r="E16" s="116">
        <f t="shared" si="2"/>
        <v>1183.67</v>
      </c>
      <c r="F16" s="116">
        <f t="shared" si="2"/>
        <v>0</v>
      </c>
      <c r="G16" s="118">
        <f t="shared" si="2"/>
        <v>1391.05</v>
      </c>
      <c r="H16" s="118">
        <f t="shared" si="2"/>
        <v>0</v>
      </c>
      <c r="I16" s="118">
        <f t="shared" si="2"/>
        <v>-389.6</v>
      </c>
      <c r="J16" s="140"/>
    </row>
    <row r="17" s="97" customFormat="1" ht="44" customHeight="1" spans="1:10">
      <c r="A17" s="119">
        <v>2010301</v>
      </c>
      <c r="B17" s="120" t="s">
        <v>1154</v>
      </c>
      <c r="C17" s="121">
        <v>386.83</v>
      </c>
      <c r="D17" s="122" t="s">
        <v>1431</v>
      </c>
      <c r="E17" s="121">
        <v>485.79</v>
      </c>
      <c r="F17" s="123" t="s">
        <v>1432</v>
      </c>
      <c r="G17" s="124">
        <v>684.05</v>
      </c>
      <c r="H17" s="128" t="s">
        <v>1433</v>
      </c>
      <c r="I17" s="136">
        <v>-55.6</v>
      </c>
      <c r="J17" s="138" t="s">
        <v>1434</v>
      </c>
    </row>
    <row r="18" s="97" customFormat="1" ht="22" customHeight="1" spans="1:10">
      <c r="A18" s="119">
        <v>2010302</v>
      </c>
      <c r="B18" s="120" t="s">
        <v>1155</v>
      </c>
      <c r="C18" s="121"/>
      <c r="D18" s="122"/>
      <c r="E18" s="121"/>
      <c r="F18" s="123"/>
      <c r="G18" s="124"/>
      <c r="H18" s="128"/>
      <c r="I18" s="137"/>
      <c r="J18" s="122"/>
    </row>
    <row r="19" s="97" customFormat="1" ht="42" customHeight="1" spans="1:10">
      <c r="A19" s="119">
        <v>2010305</v>
      </c>
      <c r="B19" s="120" t="s">
        <v>1435</v>
      </c>
      <c r="C19" s="121">
        <v>8.164</v>
      </c>
      <c r="D19" s="122" t="s">
        <v>1436</v>
      </c>
      <c r="E19" s="121">
        <v>26.33</v>
      </c>
      <c r="F19" s="123" t="s">
        <v>1437</v>
      </c>
      <c r="G19" s="124">
        <v>33.84</v>
      </c>
      <c r="H19" s="128" t="s">
        <v>1438</v>
      </c>
      <c r="I19" s="136">
        <v>-22</v>
      </c>
      <c r="J19" s="138" t="s">
        <v>1439</v>
      </c>
    </row>
    <row r="20" s="97" customFormat="1" ht="24" customHeight="1" spans="1:10">
      <c r="A20" s="119">
        <v>2010306</v>
      </c>
      <c r="B20" s="120" t="s">
        <v>1440</v>
      </c>
      <c r="C20" s="121">
        <v>1</v>
      </c>
      <c r="D20" s="122" t="s">
        <v>1441</v>
      </c>
      <c r="E20" s="121">
        <v>2</v>
      </c>
      <c r="F20" s="123" t="s">
        <v>1442</v>
      </c>
      <c r="G20" s="124">
        <v>2</v>
      </c>
      <c r="H20" s="122" t="s">
        <v>1443</v>
      </c>
      <c r="I20" s="137"/>
      <c r="J20" s="122"/>
    </row>
    <row r="21" s="97" customFormat="1" ht="42" customHeight="1" spans="1:10">
      <c r="A21" s="119">
        <v>2010308</v>
      </c>
      <c r="B21" s="120" t="s">
        <v>1444</v>
      </c>
      <c r="C21" s="121">
        <v>308</v>
      </c>
      <c r="D21" s="122" t="s">
        <v>1445</v>
      </c>
      <c r="E21" s="129">
        <v>458</v>
      </c>
      <c r="F21" s="123" t="s">
        <v>1446</v>
      </c>
      <c r="G21" s="124">
        <v>544.59</v>
      </c>
      <c r="H21" s="127" t="s">
        <v>1447</v>
      </c>
      <c r="I21" s="136">
        <v>-2</v>
      </c>
      <c r="J21" s="138" t="s">
        <v>1448</v>
      </c>
    </row>
    <row r="22" s="97" customFormat="1" ht="58" customHeight="1" spans="1:10">
      <c r="A22" s="119">
        <v>2010399</v>
      </c>
      <c r="B22" s="120" t="s">
        <v>1449</v>
      </c>
      <c r="C22" s="121">
        <v>74.1</v>
      </c>
      <c r="D22" s="122" t="s">
        <v>1450</v>
      </c>
      <c r="E22" s="121">
        <v>211.55</v>
      </c>
      <c r="F22" s="123" t="s">
        <v>1451</v>
      </c>
      <c r="G22" s="124">
        <v>126.57</v>
      </c>
      <c r="H22" s="127" t="s">
        <v>1452</v>
      </c>
      <c r="I22" s="136">
        <v>-310</v>
      </c>
      <c r="J22" s="138" t="s">
        <v>1453</v>
      </c>
    </row>
    <row r="23" s="97" customFormat="1" ht="21" customHeight="1" spans="1:10">
      <c r="A23" s="119">
        <v>20104</v>
      </c>
      <c r="B23" s="115" t="s">
        <v>1454</v>
      </c>
      <c r="C23" s="121">
        <f t="shared" ref="C23:I23" si="3">SUM(C24:C27)</f>
        <v>2498</v>
      </c>
      <c r="D23" s="125"/>
      <c r="E23" s="116">
        <f>SUM(E24:E26)</f>
        <v>50</v>
      </c>
      <c r="F23" s="116">
        <f>SUM(F24:F26)</f>
        <v>0</v>
      </c>
      <c r="G23" s="118">
        <f t="shared" si="3"/>
        <v>25</v>
      </c>
      <c r="H23" s="118">
        <f t="shared" si="3"/>
        <v>0</v>
      </c>
      <c r="I23" s="118">
        <f t="shared" si="3"/>
        <v>-5</v>
      </c>
      <c r="J23" s="140"/>
    </row>
    <row r="24" s="97" customFormat="1" ht="45" customHeight="1" spans="1:10">
      <c r="A24" s="119">
        <v>2010401</v>
      </c>
      <c r="B24" s="120" t="s">
        <v>1154</v>
      </c>
      <c r="C24" s="121">
        <v>2486</v>
      </c>
      <c r="D24" s="122" t="s">
        <v>1455</v>
      </c>
      <c r="E24" s="121">
        <v>30</v>
      </c>
      <c r="F24" s="123" t="s">
        <v>1456</v>
      </c>
      <c r="G24" s="124">
        <v>5</v>
      </c>
      <c r="H24" s="128" t="s">
        <v>1457</v>
      </c>
      <c r="I24" s="136">
        <v>-5</v>
      </c>
      <c r="J24" s="138" t="s">
        <v>1458</v>
      </c>
    </row>
    <row r="25" s="97" customFormat="1" ht="26.25" customHeight="1" spans="1:10">
      <c r="A25" s="119">
        <v>2010402</v>
      </c>
      <c r="B25" s="120" t="s">
        <v>1155</v>
      </c>
      <c r="C25" s="121"/>
      <c r="D25" s="122"/>
      <c r="E25" s="121"/>
      <c r="F25" s="123"/>
      <c r="G25" s="124"/>
      <c r="H25" s="128"/>
      <c r="I25" s="137"/>
      <c r="J25" s="122"/>
    </row>
    <row r="26" s="97" customFormat="1" ht="57" customHeight="1" spans="1:10">
      <c r="A26" s="119">
        <v>2010408</v>
      </c>
      <c r="B26" s="120" t="s">
        <v>1459</v>
      </c>
      <c r="C26" s="121">
        <v>12</v>
      </c>
      <c r="D26" s="122" t="s">
        <v>1460</v>
      </c>
      <c r="E26" s="121">
        <v>20</v>
      </c>
      <c r="F26" s="123" t="s">
        <v>1461</v>
      </c>
      <c r="G26" s="124">
        <v>20</v>
      </c>
      <c r="H26" s="122" t="s">
        <v>1462</v>
      </c>
      <c r="I26" s="136"/>
      <c r="J26" s="128"/>
    </row>
    <row r="27" s="97" customFormat="1" ht="15.95" customHeight="1" spans="1:10">
      <c r="A27" s="119">
        <v>2010499</v>
      </c>
      <c r="B27" s="120" t="s">
        <v>1463</v>
      </c>
      <c r="C27" s="121"/>
      <c r="D27" s="125"/>
      <c r="E27" s="121"/>
      <c r="F27" s="126"/>
      <c r="G27" s="124"/>
      <c r="H27" s="124"/>
      <c r="I27" s="139"/>
      <c r="J27" s="140"/>
    </row>
    <row r="28" s="100" customFormat="1" ht="18" customHeight="1" spans="1:10">
      <c r="A28" s="114">
        <v>20105</v>
      </c>
      <c r="B28" s="115" t="s">
        <v>1464</v>
      </c>
      <c r="C28" s="116">
        <f t="shared" ref="C28:I28" si="4">SUM(C29:C34)</f>
        <v>32.92</v>
      </c>
      <c r="D28" s="117"/>
      <c r="E28" s="116">
        <f t="shared" si="4"/>
        <v>70.92</v>
      </c>
      <c r="F28" s="116">
        <f t="shared" si="4"/>
        <v>0</v>
      </c>
      <c r="G28" s="118">
        <f t="shared" si="4"/>
        <v>101.78</v>
      </c>
      <c r="H28" s="118">
        <f t="shared" si="4"/>
        <v>0</v>
      </c>
      <c r="I28" s="118">
        <f t="shared" si="4"/>
        <v>0</v>
      </c>
      <c r="J28" s="135"/>
    </row>
    <row r="29" s="97" customFormat="1" ht="57.95" customHeight="1" spans="1:10">
      <c r="A29" s="119">
        <v>2010501</v>
      </c>
      <c r="B29" s="120" t="s">
        <v>1154</v>
      </c>
      <c r="C29" s="121"/>
      <c r="D29" s="125"/>
      <c r="E29" s="121"/>
      <c r="F29" s="126"/>
      <c r="G29" s="124">
        <v>26.56</v>
      </c>
      <c r="H29" s="125" t="s">
        <v>1465</v>
      </c>
      <c r="I29" s="136"/>
      <c r="J29" s="128"/>
    </row>
    <row r="30" s="97" customFormat="1" ht="20" customHeight="1" spans="1:10">
      <c r="A30" s="119">
        <v>2010502</v>
      </c>
      <c r="B30" s="120" t="s">
        <v>1155</v>
      </c>
      <c r="C30" s="121"/>
      <c r="D30" s="125"/>
      <c r="E30" s="121"/>
      <c r="F30" s="126"/>
      <c r="G30" s="124"/>
      <c r="H30" s="125"/>
      <c r="I30" s="137"/>
      <c r="J30" s="122"/>
    </row>
    <row r="31" s="97" customFormat="1" ht="46.5" customHeight="1" spans="1:10">
      <c r="A31" s="119">
        <v>2010505</v>
      </c>
      <c r="B31" s="120" t="s">
        <v>1466</v>
      </c>
      <c r="C31" s="121">
        <v>8.92</v>
      </c>
      <c r="D31" s="122" t="s">
        <v>1467</v>
      </c>
      <c r="E31" s="121">
        <v>9.92</v>
      </c>
      <c r="F31" s="123" t="s">
        <v>1468</v>
      </c>
      <c r="G31" s="124">
        <v>9.92</v>
      </c>
      <c r="H31" s="122" t="s">
        <v>1469</v>
      </c>
      <c r="I31" s="136"/>
      <c r="J31" s="128"/>
    </row>
    <row r="32" s="97" customFormat="1" ht="39" customHeight="1" spans="1:10">
      <c r="A32" s="119">
        <v>2010507</v>
      </c>
      <c r="B32" s="120" t="s">
        <v>1470</v>
      </c>
      <c r="C32" s="121">
        <v>20</v>
      </c>
      <c r="D32" s="122" t="s">
        <v>1471</v>
      </c>
      <c r="E32" s="121">
        <v>50</v>
      </c>
      <c r="F32" s="130" t="s">
        <v>1472</v>
      </c>
      <c r="G32" s="124">
        <v>54.3</v>
      </c>
      <c r="H32" s="131" t="s">
        <v>1473</v>
      </c>
      <c r="I32" s="136"/>
      <c r="J32" s="131"/>
    </row>
    <row r="33" s="97" customFormat="1" ht="63.95" customHeight="1" spans="1:10">
      <c r="A33" s="119">
        <v>2010508</v>
      </c>
      <c r="B33" s="120" t="s">
        <v>1474</v>
      </c>
      <c r="C33" s="121">
        <v>4</v>
      </c>
      <c r="D33" s="122" t="s">
        <v>1475</v>
      </c>
      <c r="E33" s="121">
        <v>11</v>
      </c>
      <c r="F33" s="123" t="s">
        <v>1476</v>
      </c>
      <c r="G33" s="124">
        <v>11</v>
      </c>
      <c r="H33" s="122" t="s">
        <v>1477</v>
      </c>
      <c r="I33" s="136"/>
      <c r="J33" s="128"/>
    </row>
    <row r="34" s="97" customFormat="1" ht="21" customHeight="1" spans="1:10">
      <c r="A34" s="119">
        <v>2010599</v>
      </c>
      <c r="B34" s="120" t="s">
        <v>1478</v>
      </c>
      <c r="C34" s="121"/>
      <c r="D34" s="125"/>
      <c r="E34" s="121"/>
      <c r="F34" s="126"/>
      <c r="G34" s="124"/>
      <c r="H34" s="125"/>
      <c r="I34" s="137"/>
      <c r="J34" s="125"/>
    </row>
    <row r="35" s="100" customFormat="1" ht="19" customHeight="1" spans="1:10">
      <c r="A35" s="114">
        <v>20106</v>
      </c>
      <c r="B35" s="115" t="s">
        <v>1479</v>
      </c>
      <c r="C35" s="116">
        <f t="shared" ref="C35:I35" si="5">SUM(C36:C42)</f>
        <v>103.76</v>
      </c>
      <c r="D35" s="117"/>
      <c r="E35" s="116">
        <f t="shared" si="5"/>
        <v>176.26</v>
      </c>
      <c r="F35" s="116">
        <f t="shared" si="5"/>
        <v>0</v>
      </c>
      <c r="G35" s="118">
        <f t="shared" si="5"/>
        <v>203.71</v>
      </c>
      <c r="H35" s="118">
        <f t="shared" si="5"/>
        <v>0</v>
      </c>
      <c r="I35" s="118">
        <f t="shared" si="5"/>
        <v>-69</v>
      </c>
      <c r="J35" s="135"/>
    </row>
    <row r="36" s="97" customFormat="1" ht="16.5" customHeight="1" spans="1:10">
      <c r="A36" s="119">
        <v>2010601</v>
      </c>
      <c r="B36" s="120" t="s">
        <v>1154</v>
      </c>
      <c r="C36" s="121">
        <v>24.5</v>
      </c>
      <c r="D36" s="122" t="s">
        <v>1480</v>
      </c>
      <c r="E36" s="121"/>
      <c r="F36" s="123"/>
      <c r="G36" s="124"/>
      <c r="H36" s="122"/>
      <c r="I36" s="137"/>
      <c r="J36" s="122"/>
    </row>
    <row r="37" s="97" customFormat="1" ht="16.5" customHeight="1" spans="1:10">
      <c r="A37" s="119">
        <v>2010602</v>
      </c>
      <c r="B37" s="120" t="s">
        <v>1155</v>
      </c>
      <c r="C37" s="121"/>
      <c r="D37" s="122"/>
      <c r="E37" s="121"/>
      <c r="F37" s="123"/>
      <c r="G37" s="124"/>
      <c r="H37" s="122"/>
      <c r="I37" s="137"/>
      <c r="J37" s="122"/>
    </row>
    <row r="38" s="97" customFormat="1" ht="18" customHeight="1" spans="1:10">
      <c r="A38" s="119">
        <v>2010604</v>
      </c>
      <c r="B38" s="120" t="s">
        <v>1481</v>
      </c>
      <c r="C38" s="121"/>
      <c r="D38" s="125"/>
      <c r="E38" s="121"/>
      <c r="F38" s="126"/>
      <c r="G38" s="124"/>
      <c r="H38" s="125"/>
      <c r="I38" s="137"/>
      <c r="J38" s="125"/>
    </row>
    <row r="39" s="97" customFormat="1" ht="18" customHeight="1" spans="1:10">
      <c r="A39" s="119">
        <v>2010605</v>
      </c>
      <c r="B39" s="120" t="s">
        <v>1482</v>
      </c>
      <c r="C39" s="121"/>
      <c r="D39" s="125"/>
      <c r="E39" s="121"/>
      <c r="F39" s="126"/>
      <c r="G39" s="124"/>
      <c r="H39" s="125"/>
      <c r="I39" s="137"/>
      <c r="J39" s="125"/>
    </row>
    <row r="40" s="97" customFormat="1" ht="66" customHeight="1" spans="1:10">
      <c r="A40" s="119">
        <v>2010607</v>
      </c>
      <c r="B40" s="120" t="s">
        <v>1483</v>
      </c>
      <c r="C40" s="121">
        <v>52.26</v>
      </c>
      <c r="D40" s="122" t="s">
        <v>1484</v>
      </c>
      <c r="E40" s="121">
        <v>105.26</v>
      </c>
      <c r="F40" s="132" t="s">
        <v>1485</v>
      </c>
      <c r="G40" s="124">
        <v>90.95</v>
      </c>
      <c r="H40" s="128" t="s">
        <v>1486</v>
      </c>
      <c r="I40" s="136">
        <v>-27</v>
      </c>
      <c r="J40" s="138" t="s">
        <v>1487</v>
      </c>
    </row>
    <row r="41" s="97" customFormat="1" ht="23" customHeight="1" spans="1:10">
      <c r="A41" s="119">
        <v>2010608</v>
      </c>
      <c r="B41" s="120" t="s">
        <v>1488</v>
      </c>
      <c r="C41" s="121"/>
      <c r="D41" s="125"/>
      <c r="E41" s="121"/>
      <c r="F41" s="126"/>
      <c r="G41" s="124">
        <v>50</v>
      </c>
      <c r="H41" s="128" t="s">
        <v>1489</v>
      </c>
      <c r="I41" s="136">
        <v>-18</v>
      </c>
      <c r="J41" s="138" t="s">
        <v>1490</v>
      </c>
    </row>
    <row r="42" s="97" customFormat="1" ht="60" customHeight="1" spans="1:10">
      <c r="A42" s="119">
        <v>2010699</v>
      </c>
      <c r="B42" s="120" t="s">
        <v>1491</v>
      </c>
      <c r="C42" s="121">
        <v>27</v>
      </c>
      <c r="D42" s="122" t="s">
        <v>1492</v>
      </c>
      <c r="E42" s="121">
        <v>71</v>
      </c>
      <c r="F42" s="132" t="s">
        <v>1493</v>
      </c>
      <c r="G42" s="124">
        <v>62.76</v>
      </c>
      <c r="H42" s="128" t="s">
        <v>1494</v>
      </c>
      <c r="I42" s="136">
        <v>-24</v>
      </c>
      <c r="J42" s="138" t="s">
        <v>1495</v>
      </c>
    </row>
    <row r="43" s="100" customFormat="1" ht="21" customHeight="1" spans="1:10">
      <c r="A43" s="114">
        <v>20107</v>
      </c>
      <c r="B43" s="115" t="s">
        <v>1496</v>
      </c>
      <c r="C43" s="116">
        <f>SUM(C45)</f>
        <v>1330</v>
      </c>
      <c r="D43" s="117"/>
      <c r="E43" s="116">
        <f t="shared" ref="E43:I43" si="6">SUM(E44:E45)</f>
        <v>600</v>
      </c>
      <c r="F43" s="116">
        <f t="shared" si="6"/>
        <v>0</v>
      </c>
      <c r="G43" s="118">
        <f t="shared" si="6"/>
        <v>700</v>
      </c>
      <c r="H43" s="118">
        <f t="shared" si="6"/>
        <v>0</v>
      </c>
      <c r="I43" s="118">
        <f t="shared" si="6"/>
        <v>0</v>
      </c>
      <c r="J43" s="135"/>
    </row>
    <row r="44" s="100" customFormat="1" ht="21" customHeight="1" spans="1:10">
      <c r="A44" s="119">
        <v>2010708</v>
      </c>
      <c r="B44" s="120" t="s">
        <v>1497</v>
      </c>
      <c r="C44" s="116"/>
      <c r="D44" s="117"/>
      <c r="E44" s="116"/>
      <c r="F44" s="133"/>
      <c r="G44" s="118"/>
      <c r="H44" s="116"/>
      <c r="I44" s="141"/>
      <c r="J44" s="135"/>
    </row>
    <row r="45" s="97" customFormat="1" ht="25.5" customHeight="1" spans="1:10">
      <c r="A45" s="119">
        <v>2010799</v>
      </c>
      <c r="B45" s="120" t="s">
        <v>1498</v>
      </c>
      <c r="C45" s="121">
        <v>1330</v>
      </c>
      <c r="D45" s="122" t="s">
        <v>1499</v>
      </c>
      <c r="E45" s="121">
        <v>600</v>
      </c>
      <c r="F45" s="123" t="s">
        <v>1500</v>
      </c>
      <c r="G45" s="124">
        <v>700</v>
      </c>
      <c r="H45" s="128" t="s">
        <v>1501</v>
      </c>
      <c r="I45" s="136"/>
      <c r="J45" s="128"/>
    </row>
    <row r="46" s="100" customFormat="1" ht="21" customHeight="1" spans="1:10">
      <c r="A46" s="114">
        <v>20108</v>
      </c>
      <c r="B46" s="115" t="s">
        <v>1502</v>
      </c>
      <c r="C46" s="116">
        <f t="shared" ref="C46:I46" si="7">SUM(C47:C48)</f>
        <v>66</v>
      </c>
      <c r="D46" s="117"/>
      <c r="E46" s="116">
        <f t="shared" si="7"/>
        <v>124.72</v>
      </c>
      <c r="F46" s="116">
        <f t="shared" si="7"/>
        <v>0</v>
      </c>
      <c r="G46" s="118">
        <f t="shared" si="7"/>
        <v>395.74</v>
      </c>
      <c r="H46" s="118">
        <f t="shared" si="7"/>
        <v>0</v>
      </c>
      <c r="I46" s="118">
        <f t="shared" si="7"/>
        <v>-15</v>
      </c>
      <c r="J46" s="135"/>
    </row>
    <row r="47" s="97" customFormat="1" ht="18" customHeight="1" spans="1:10">
      <c r="A47" s="119">
        <v>2010801</v>
      </c>
      <c r="B47" s="120" t="s">
        <v>1154</v>
      </c>
      <c r="C47" s="121"/>
      <c r="D47" s="125"/>
      <c r="E47" s="121"/>
      <c r="F47" s="126"/>
      <c r="G47" s="124"/>
      <c r="H47" s="125"/>
      <c r="I47" s="137"/>
      <c r="J47" s="140"/>
    </row>
    <row r="48" s="97" customFormat="1" ht="48" customHeight="1" spans="1:10">
      <c r="A48" s="119">
        <v>2010804</v>
      </c>
      <c r="B48" s="120" t="s">
        <v>1503</v>
      </c>
      <c r="C48" s="121">
        <v>66</v>
      </c>
      <c r="D48" s="122" t="s">
        <v>1504</v>
      </c>
      <c r="E48" s="121">
        <v>124.72</v>
      </c>
      <c r="F48" s="123" t="s">
        <v>1505</v>
      </c>
      <c r="G48" s="124">
        <v>395.74</v>
      </c>
      <c r="H48" s="128" t="s">
        <v>1506</v>
      </c>
      <c r="I48" s="136">
        <v>-15</v>
      </c>
      <c r="J48" s="138" t="s">
        <v>1507</v>
      </c>
    </row>
    <row r="49" s="100" customFormat="1" ht="18.75" customHeight="1" spans="1:10">
      <c r="A49" s="114">
        <v>20110</v>
      </c>
      <c r="B49" s="115" t="s">
        <v>1508</v>
      </c>
      <c r="C49" s="116">
        <f t="shared" ref="C49:I49" si="8">SUM(C50:C52)</f>
        <v>2</v>
      </c>
      <c r="D49" s="117"/>
      <c r="E49" s="116">
        <f t="shared" si="8"/>
        <v>12</v>
      </c>
      <c r="F49" s="116">
        <f t="shared" si="8"/>
        <v>0</v>
      </c>
      <c r="G49" s="118">
        <f t="shared" si="8"/>
        <v>20.4</v>
      </c>
      <c r="H49" s="118">
        <f t="shared" si="8"/>
        <v>0</v>
      </c>
      <c r="I49" s="118">
        <f t="shared" si="8"/>
        <v>0</v>
      </c>
      <c r="J49" s="135"/>
    </row>
    <row r="50" s="97" customFormat="1" ht="74.1" customHeight="1" spans="1:10">
      <c r="A50" s="119">
        <v>2011001</v>
      </c>
      <c r="B50" s="120" t="s">
        <v>1154</v>
      </c>
      <c r="C50" s="121">
        <v>2</v>
      </c>
      <c r="D50" s="122" t="s">
        <v>1509</v>
      </c>
      <c r="E50" s="121">
        <v>12</v>
      </c>
      <c r="F50" s="123" t="s">
        <v>1510</v>
      </c>
      <c r="G50" s="124">
        <v>20.4</v>
      </c>
      <c r="H50" s="128" t="s">
        <v>1511</v>
      </c>
      <c r="I50" s="136"/>
      <c r="J50" s="128"/>
    </row>
    <row r="51" s="97" customFormat="1" ht="18.75" customHeight="1" spans="1:10">
      <c r="A51" s="119">
        <v>2011002</v>
      </c>
      <c r="B51" s="120" t="s">
        <v>1155</v>
      </c>
      <c r="C51" s="121"/>
      <c r="D51" s="125"/>
      <c r="E51" s="121"/>
      <c r="F51" s="126"/>
      <c r="G51" s="124"/>
      <c r="H51" s="125"/>
      <c r="I51" s="136"/>
      <c r="J51" s="140"/>
    </row>
    <row r="52" s="97" customFormat="1" ht="20.25" customHeight="1" spans="1:10">
      <c r="A52" s="119">
        <v>2011099</v>
      </c>
      <c r="B52" s="120" t="s">
        <v>1512</v>
      </c>
      <c r="C52" s="121"/>
      <c r="D52" s="125"/>
      <c r="E52" s="121"/>
      <c r="F52" s="126"/>
      <c r="G52" s="124"/>
      <c r="H52" s="125"/>
      <c r="I52" s="137"/>
      <c r="J52" s="140"/>
    </row>
    <row r="53" s="97" customFormat="1" ht="21" customHeight="1" spans="1:10">
      <c r="A53" s="119">
        <v>20111</v>
      </c>
      <c r="B53" s="115" t="s">
        <v>1513</v>
      </c>
      <c r="C53" s="116">
        <f t="shared" ref="C53:I53" si="9">SUM(C54:C57)</f>
        <v>164.58</v>
      </c>
      <c r="D53" s="117"/>
      <c r="E53" s="116">
        <f t="shared" si="9"/>
        <v>57.1</v>
      </c>
      <c r="F53" s="116">
        <f t="shared" si="9"/>
        <v>0</v>
      </c>
      <c r="G53" s="118">
        <f t="shared" si="9"/>
        <v>113.78</v>
      </c>
      <c r="H53" s="118">
        <f t="shared" si="9"/>
        <v>0</v>
      </c>
      <c r="I53" s="118">
        <f t="shared" si="9"/>
        <v>0</v>
      </c>
      <c r="J53" s="140"/>
    </row>
    <row r="54" s="97" customFormat="1" ht="60" customHeight="1" spans="1:10">
      <c r="A54" s="119">
        <v>2011101</v>
      </c>
      <c r="B54" s="120" t="s">
        <v>1154</v>
      </c>
      <c r="C54" s="121">
        <v>99.58</v>
      </c>
      <c r="D54" s="122" t="s">
        <v>1514</v>
      </c>
      <c r="E54" s="121">
        <v>20.1</v>
      </c>
      <c r="F54" s="123" t="s">
        <v>1515</v>
      </c>
      <c r="G54" s="124">
        <v>4.08</v>
      </c>
      <c r="H54" s="122" t="s">
        <v>1516</v>
      </c>
      <c r="I54" s="136"/>
      <c r="J54" s="128"/>
    </row>
    <row r="55" s="97" customFormat="1" ht="25" customHeight="1" spans="1:10">
      <c r="A55" s="119">
        <v>2011102</v>
      </c>
      <c r="B55" s="120" t="s">
        <v>1155</v>
      </c>
      <c r="C55" s="121"/>
      <c r="D55" s="122"/>
      <c r="E55" s="121"/>
      <c r="F55" s="123"/>
      <c r="G55" s="124"/>
      <c r="H55" s="122"/>
      <c r="I55" s="137"/>
      <c r="J55" s="122"/>
    </row>
    <row r="56" s="97" customFormat="1" ht="70" customHeight="1" spans="1:10">
      <c r="A56" s="119">
        <v>2011104</v>
      </c>
      <c r="B56" s="120" t="s">
        <v>1517</v>
      </c>
      <c r="C56" s="121">
        <v>65</v>
      </c>
      <c r="D56" s="122" t="s">
        <v>1518</v>
      </c>
      <c r="E56" s="121">
        <v>37</v>
      </c>
      <c r="F56" s="123" t="s">
        <v>1519</v>
      </c>
      <c r="G56" s="124">
        <v>54.7</v>
      </c>
      <c r="H56" s="122" t="s">
        <v>1520</v>
      </c>
      <c r="I56" s="136"/>
      <c r="J56" s="128"/>
    </row>
    <row r="57" s="97" customFormat="1" ht="31" customHeight="1" spans="1:10">
      <c r="A57" s="119">
        <v>2011199</v>
      </c>
      <c r="B57" s="120" t="s">
        <v>1521</v>
      </c>
      <c r="C57" s="121"/>
      <c r="D57" s="125"/>
      <c r="E57" s="121"/>
      <c r="F57" s="126"/>
      <c r="G57" s="124">
        <v>55</v>
      </c>
      <c r="H57" s="127" t="s">
        <v>1522</v>
      </c>
      <c r="I57" s="136"/>
      <c r="J57" s="128"/>
    </row>
    <row r="58" s="100" customFormat="1" ht="21" customHeight="1" spans="1:10">
      <c r="A58" s="114">
        <v>20113</v>
      </c>
      <c r="B58" s="115" t="s">
        <v>1523</v>
      </c>
      <c r="C58" s="116">
        <f t="shared" ref="C58:I58" si="10">SUM(C59:C62)</f>
        <v>15.7</v>
      </c>
      <c r="D58" s="117"/>
      <c r="E58" s="116">
        <f t="shared" si="10"/>
        <v>39.99</v>
      </c>
      <c r="F58" s="116">
        <f t="shared" si="10"/>
        <v>0</v>
      </c>
      <c r="G58" s="118">
        <f t="shared" si="10"/>
        <v>60</v>
      </c>
      <c r="H58" s="118">
        <f t="shared" si="10"/>
        <v>0</v>
      </c>
      <c r="I58" s="118">
        <f t="shared" si="10"/>
        <v>0</v>
      </c>
      <c r="J58" s="135"/>
    </row>
    <row r="59" s="97" customFormat="1" ht="25" customHeight="1" spans="1:10">
      <c r="A59" s="119">
        <v>2011301</v>
      </c>
      <c r="B59" s="120" t="s">
        <v>1154</v>
      </c>
      <c r="C59" s="121">
        <v>10.7</v>
      </c>
      <c r="D59" s="122" t="s">
        <v>1524</v>
      </c>
      <c r="E59" s="121">
        <v>39.99</v>
      </c>
      <c r="F59" s="123" t="s">
        <v>1525</v>
      </c>
      <c r="G59" s="124">
        <v>10</v>
      </c>
      <c r="H59" s="127" t="s">
        <v>1526</v>
      </c>
      <c r="I59" s="136"/>
      <c r="J59" s="128"/>
    </row>
    <row r="60" s="97" customFormat="1" ht="19" customHeight="1" spans="1:10">
      <c r="A60" s="119">
        <v>2011304</v>
      </c>
      <c r="B60" s="120" t="s">
        <v>1527</v>
      </c>
      <c r="C60" s="121"/>
      <c r="D60" s="125"/>
      <c r="E60" s="121"/>
      <c r="F60" s="126"/>
      <c r="G60" s="124"/>
      <c r="H60" s="125"/>
      <c r="I60" s="137"/>
      <c r="J60" s="125"/>
    </row>
    <row r="61" s="97" customFormat="1" ht="21" customHeight="1" spans="1:10">
      <c r="A61" s="119">
        <v>2011308</v>
      </c>
      <c r="B61" s="120" t="s">
        <v>1528</v>
      </c>
      <c r="C61" s="121">
        <v>5</v>
      </c>
      <c r="D61" s="122" t="s">
        <v>1529</v>
      </c>
      <c r="E61" s="121"/>
      <c r="F61" s="123"/>
      <c r="G61" s="124"/>
      <c r="H61" s="122"/>
      <c r="I61" s="137"/>
      <c r="J61" s="122"/>
    </row>
    <row r="62" s="97" customFormat="1" ht="19" customHeight="1" spans="1:10">
      <c r="A62" s="119">
        <v>2011399</v>
      </c>
      <c r="B62" s="120" t="s">
        <v>1530</v>
      </c>
      <c r="C62" s="121"/>
      <c r="D62" s="125"/>
      <c r="E62" s="121"/>
      <c r="F62" s="126"/>
      <c r="G62" s="124">
        <v>50</v>
      </c>
      <c r="H62" s="127" t="s">
        <v>1531</v>
      </c>
      <c r="I62" s="136"/>
      <c r="J62" s="128"/>
    </row>
    <row r="63" s="100" customFormat="1" ht="27" customHeight="1" spans="1:10">
      <c r="A63" s="114">
        <v>20124</v>
      </c>
      <c r="B63" s="115" t="s">
        <v>1532</v>
      </c>
      <c r="C63" s="116">
        <f t="shared" ref="C63:I63" si="11">SUM(C64:C65)</f>
        <v>0</v>
      </c>
      <c r="D63" s="117"/>
      <c r="E63" s="116">
        <f t="shared" si="11"/>
        <v>0</v>
      </c>
      <c r="F63" s="116">
        <f t="shared" si="11"/>
        <v>0</v>
      </c>
      <c r="G63" s="118">
        <f t="shared" si="11"/>
        <v>0</v>
      </c>
      <c r="H63" s="116">
        <f t="shared" si="11"/>
        <v>0</v>
      </c>
      <c r="I63" s="141">
        <f t="shared" si="11"/>
        <v>0</v>
      </c>
      <c r="J63" s="135"/>
    </row>
    <row r="64" s="97" customFormat="1" ht="17" customHeight="1" spans="1:10">
      <c r="A64" s="119">
        <v>2012401</v>
      </c>
      <c r="B64" s="120" t="s">
        <v>1154</v>
      </c>
      <c r="C64" s="121"/>
      <c r="D64" s="125"/>
      <c r="E64" s="121"/>
      <c r="F64" s="126"/>
      <c r="G64" s="124"/>
      <c r="H64" s="125"/>
      <c r="I64" s="137"/>
      <c r="J64" s="140"/>
    </row>
    <row r="65" s="97" customFormat="1" ht="21" customHeight="1" spans="1:10">
      <c r="A65" s="119">
        <v>2012404</v>
      </c>
      <c r="B65" s="120" t="s">
        <v>1533</v>
      </c>
      <c r="C65" s="121"/>
      <c r="D65" s="125"/>
      <c r="E65" s="121"/>
      <c r="F65" s="126"/>
      <c r="G65" s="124"/>
      <c r="H65" s="125"/>
      <c r="I65" s="137"/>
      <c r="J65" s="140"/>
    </row>
    <row r="66" s="100" customFormat="1" ht="16.5" customHeight="1" spans="1:10">
      <c r="A66" s="114">
        <v>20126</v>
      </c>
      <c r="B66" s="115" t="s">
        <v>1534</v>
      </c>
      <c r="C66" s="116">
        <f t="shared" ref="C66:I66" si="12">SUM(C67:C69)</f>
        <v>2.5</v>
      </c>
      <c r="D66" s="117"/>
      <c r="E66" s="116">
        <f t="shared" si="12"/>
        <v>2.5</v>
      </c>
      <c r="F66" s="116">
        <f t="shared" si="12"/>
        <v>0</v>
      </c>
      <c r="G66" s="118">
        <f t="shared" si="12"/>
        <v>9</v>
      </c>
      <c r="H66" s="118">
        <f t="shared" si="12"/>
        <v>0</v>
      </c>
      <c r="I66" s="118">
        <f t="shared" si="12"/>
        <v>0</v>
      </c>
      <c r="J66" s="135"/>
    </row>
    <row r="67" s="97" customFormat="1" ht="33" customHeight="1" spans="1:10">
      <c r="A67" s="119">
        <v>2012601</v>
      </c>
      <c r="B67" s="120" t="s">
        <v>1154</v>
      </c>
      <c r="C67" s="121"/>
      <c r="D67" s="125"/>
      <c r="E67" s="121"/>
      <c r="F67" s="126"/>
      <c r="G67" s="124"/>
      <c r="H67" s="125"/>
      <c r="I67" s="136"/>
      <c r="J67" s="148"/>
    </row>
    <row r="68" s="97" customFormat="1" ht="36" customHeight="1" spans="1:10">
      <c r="A68" s="119">
        <v>2012604</v>
      </c>
      <c r="B68" s="120" t="s">
        <v>1535</v>
      </c>
      <c r="C68" s="121">
        <v>2.5</v>
      </c>
      <c r="D68" s="122" t="s">
        <v>1536</v>
      </c>
      <c r="E68" s="121">
        <v>2.5</v>
      </c>
      <c r="F68" s="123" t="s">
        <v>1536</v>
      </c>
      <c r="G68" s="124">
        <v>4</v>
      </c>
      <c r="H68" s="122" t="s">
        <v>1537</v>
      </c>
      <c r="I68" s="136"/>
      <c r="J68" s="128"/>
    </row>
    <row r="69" s="97" customFormat="1" ht="22.5" customHeight="1" spans="1:10">
      <c r="A69" s="119">
        <v>2012699</v>
      </c>
      <c r="B69" s="120" t="s">
        <v>1538</v>
      </c>
      <c r="C69" s="121"/>
      <c r="D69" s="125"/>
      <c r="E69" s="121"/>
      <c r="F69" s="126"/>
      <c r="G69" s="124">
        <v>5</v>
      </c>
      <c r="H69" s="127" t="s">
        <v>1539</v>
      </c>
      <c r="I69" s="136"/>
      <c r="J69" s="149"/>
    </row>
    <row r="70" s="100" customFormat="1" ht="18.75" customHeight="1" spans="1:10">
      <c r="A70" s="114">
        <v>20128</v>
      </c>
      <c r="B70" s="115" t="s">
        <v>1540</v>
      </c>
      <c r="C70" s="116">
        <f t="shared" ref="C70:I70" si="13">SUM(C71)</f>
        <v>0</v>
      </c>
      <c r="D70" s="117"/>
      <c r="E70" s="116">
        <f t="shared" si="13"/>
        <v>2</v>
      </c>
      <c r="F70" s="116">
        <f t="shared" si="13"/>
        <v>0</v>
      </c>
      <c r="G70" s="118">
        <f t="shared" si="13"/>
        <v>2</v>
      </c>
      <c r="H70" s="118">
        <f t="shared" si="13"/>
        <v>0</v>
      </c>
      <c r="I70" s="118">
        <f t="shared" si="13"/>
        <v>0</v>
      </c>
      <c r="J70" s="135"/>
    </row>
    <row r="71" s="97" customFormat="1" ht="57" customHeight="1" spans="1:10">
      <c r="A71" s="119">
        <v>2012801</v>
      </c>
      <c r="B71" s="120" t="s">
        <v>1154</v>
      </c>
      <c r="C71" s="121"/>
      <c r="D71" s="125"/>
      <c r="E71" s="121">
        <v>2</v>
      </c>
      <c r="F71" s="123" t="s">
        <v>1541</v>
      </c>
      <c r="G71" s="124">
        <v>2</v>
      </c>
      <c r="H71" s="128" t="s">
        <v>1541</v>
      </c>
      <c r="I71" s="136"/>
      <c r="J71" s="128"/>
    </row>
    <row r="72" s="100" customFormat="1" ht="18.75" customHeight="1" spans="1:10">
      <c r="A72" s="114">
        <v>20129</v>
      </c>
      <c r="B72" s="115" t="s">
        <v>1542</v>
      </c>
      <c r="C72" s="116">
        <f t="shared" ref="C72:I72" si="14">SUM(C73:C76)</f>
        <v>90.46</v>
      </c>
      <c r="D72" s="117"/>
      <c r="E72" s="116">
        <f t="shared" si="14"/>
        <v>95.32</v>
      </c>
      <c r="F72" s="116">
        <f t="shared" si="14"/>
        <v>0</v>
      </c>
      <c r="G72" s="118">
        <f t="shared" si="14"/>
        <v>129.9</v>
      </c>
      <c r="H72" s="118">
        <f t="shared" si="14"/>
        <v>0</v>
      </c>
      <c r="I72" s="118">
        <f t="shared" si="14"/>
        <v>0</v>
      </c>
      <c r="J72" s="135"/>
    </row>
    <row r="73" s="97" customFormat="1" ht="66" customHeight="1" spans="1:10">
      <c r="A73" s="119">
        <v>2012901</v>
      </c>
      <c r="B73" s="120" t="s">
        <v>1154</v>
      </c>
      <c r="C73" s="121">
        <v>90.46</v>
      </c>
      <c r="D73" s="122" t="s">
        <v>1543</v>
      </c>
      <c r="E73" s="121">
        <v>95.32</v>
      </c>
      <c r="F73" s="123" t="s">
        <v>1544</v>
      </c>
      <c r="G73" s="124">
        <v>129.9</v>
      </c>
      <c r="H73" s="128" t="s">
        <v>1545</v>
      </c>
      <c r="I73" s="136"/>
      <c r="J73" s="128"/>
    </row>
    <row r="74" s="97" customFormat="1" ht="26" customHeight="1" spans="1:10">
      <c r="A74" s="119">
        <v>2012902</v>
      </c>
      <c r="B74" s="120" t="s">
        <v>1155</v>
      </c>
      <c r="C74" s="121"/>
      <c r="D74" s="122"/>
      <c r="E74" s="121"/>
      <c r="F74" s="123"/>
      <c r="G74" s="124"/>
      <c r="H74" s="128"/>
      <c r="I74" s="137"/>
      <c r="J74" s="122"/>
    </row>
    <row r="75" s="97" customFormat="1" ht="72" customHeight="1" spans="1:10">
      <c r="A75" s="119">
        <v>2012906</v>
      </c>
      <c r="B75" s="120" t="s">
        <v>1546</v>
      </c>
      <c r="C75" s="121"/>
      <c r="D75" s="122"/>
      <c r="E75" s="121"/>
      <c r="F75" s="123"/>
      <c r="G75" s="124"/>
      <c r="H75" s="128"/>
      <c r="I75" s="136"/>
      <c r="J75" s="128"/>
    </row>
    <row r="76" s="97" customFormat="1" ht="25" customHeight="1" spans="1:10">
      <c r="A76" s="119">
        <v>2012999</v>
      </c>
      <c r="B76" s="120" t="s">
        <v>1547</v>
      </c>
      <c r="C76" s="121"/>
      <c r="D76" s="125"/>
      <c r="E76" s="121"/>
      <c r="F76" s="126"/>
      <c r="G76" s="124"/>
      <c r="H76" s="125"/>
      <c r="I76" s="137"/>
      <c r="J76" s="140"/>
    </row>
    <row r="77" s="100" customFormat="1" ht="24" customHeight="1" spans="1:10">
      <c r="A77" s="114">
        <v>20131</v>
      </c>
      <c r="B77" s="115" t="s">
        <v>1548</v>
      </c>
      <c r="C77" s="116">
        <f t="shared" ref="C77:I77" si="15">SUM(C78:C81)</f>
        <v>78.7</v>
      </c>
      <c r="D77" s="117"/>
      <c r="E77" s="116">
        <f t="shared" si="15"/>
        <v>170.43</v>
      </c>
      <c r="F77" s="116">
        <f t="shared" si="15"/>
        <v>0</v>
      </c>
      <c r="G77" s="118">
        <f t="shared" si="15"/>
        <v>292.38</v>
      </c>
      <c r="H77" s="118">
        <f t="shared" si="15"/>
        <v>0</v>
      </c>
      <c r="I77" s="118">
        <f t="shared" si="15"/>
        <v>-39</v>
      </c>
      <c r="J77" s="135"/>
    </row>
    <row r="78" s="97" customFormat="1" ht="41" customHeight="1" spans="1:10">
      <c r="A78" s="119">
        <v>2013101</v>
      </c>
      <c r="B78" s="120" t="s">
        <v>1154</v>
      </c>
      <c r="C78" s="121">
        <v>27.5</v>
      </c>
      <c r="D78" s="122" t="s">
        <v>1549</v>
      </c>
      <c r="E78" s="121">
        <v>112.43</v>
      </c>
      <c r="F78" s="123" t="s">
        <v>1550</v>
      </c>
      <c r="G78" s="124">
        <v>160.4</v>
      </c>
      <c r="H78" s="122" t="s">
        <v>1551</v>
      </c>
      <c r="I78" s="136">
        <v>-2</v>
      </c>
      <c r="J78" s="138" t="s">
        <v>1552</v>
      </c>
    </row>
    <row r="79" s="97" customFormat="1" ht="32" customHeight="1" spans="1:10">
      <c r="A79" s="119">
        <v>2013102</v>
      </c>
      <c r="B79" s="120" t="s">
        <v>1155</v>
      </c>
      <c r="C79" s="121"/>
      <c r="D79" s="122"/>
      <c r="E79" s="121"/>
      <c r="F79" s="123"/>
      <c r="G79" s="124"/>
      <c r="H79" s="122"/>
      <c r="I79" s="137"/>
      <c r="J79" s="122"/>
    </row>
    <row r="80" s="97" customFormat="1" ht="50" customHeight="1" spans="1:10">
      <c r="A80" s="119">
        <v>2013105</v>
      </c>
      <c r="B80" s="120" t="s">
        <v>1553</v>
      </c>
      <c r="C80" s="121">
        <v>51.2</v>
      </c>
      <c r="D80" s="122" t="s">
        <v>1554</v>
      </c>
      <c r="E80" s="121">
        <v>58</v>
      </c>
      <c r="F80" s="123" t="s">
        <v>1555</v>
      </c>
      <c r="G80" s="124">
        <v>131.98</v>
      </c>
      <c r="H80" s="128" t="s">
        <v>1556</v>
      </c>
      <c r="I80" s="136">
        <v>-37</v>
      </c>
      <c r="J80" s="138" t="s">
        <v>1557</v>
      </c>
    </row>
    <row r="81" s="97" customFormat="1" ht="17" customHeight="1" spans="1:10">
      <c r="A81" s="119">
        <v>2013199</v>
      </c>
      <c r="B81" s="120" t="s">
        <v>1558</v>
      </c>
      <c r="C81" s="121"/>
      <c r="D81" s="125"/>
      <c r="E81" s="121"/>
      <c r="F81" s="126"/>
      <c r="G81" s="124"/>
      <c r="H81" s="125"/>
      <c r="I81" s="137"/>
      <c r="J81" s="140"/>
    </row>
    <row r="82" s="100" customFormat="1" ht="19" customHeight="1" spans="1:10">
      <c r="A82" s="114">
        <v>20132</v>
      </c>
      <c r="B82" s="115" t="s">
        <v>1559</v>
      </c>
      <c r="C82" s="116">
        <f t="shared" ref="C82:I82" si="16">SUM(C83:C86)</f>
        <v>104.1</v>
      </c>
      <c r="D82" s="117"/>
      <c r="E82" s="116">
        <f t="shared" si="16"/>
        <v>192.4</v>
      </c>
      <c r="F82" s="116">
        <f t="shared" si="16"/>
        <v>0</v>
      </c>
      <c r="G82" s="118">
        <f t="shared" si="16"/>
        <v>96.16</v>
      </c>
      <c r="H82" s="118">
        <f t="shared" si="16"/>
        <v>0</v>
      </c>
      <c r="I82" s="118">
        <f t="shared" si="16"/>
        <v>-32.56</v>
      </c>
      <c r="J82" s="135"/>
    </row>
    <row r="83" s="97" customFormat="1" ht="47" customHeight="1" spans="1:10">
      <c r="A83" s="119">
        <v>2013201</v>
      </c>
      <c r="B83" s="120" t="s">
        <v>1154</v>
      </c>
      <c r="C83" s="121">
        <v>104.1</v>
      </c>
      <c r="D83" s="122" t="s">
        <v>1560</v>
      </c>
      <c r="E83" s="121">
        <v>192.4</v>
      </c>
      <c r="F83" s="123" t="s">
        <v>1561</v>
      </c>
      <c r="G83" s="124">
        <v>96.16</v>
      </c>
      <c r="H83" s="128" t="s">
        <v>1562</v>
      </c>
      <c r="I83" s="136">
        <v>-32.56</v>
      </c>
      <c r="J83" s="138" t="s">
        <v>1563</v>
      </c>
    </row>
    <row r="84" s="97" customFormat="1" ht="32" customHeight="1" spans="1:10">
      <c r="A84" s="119">
        <v>2013202</v>
      </c>
      <c r="B84" s="120" t="s">
        <v>1155</v>
      </c>
      <c r="C84" s="121"/>
      <c r="D84" s="122"/>
      <c r="E84" s="121"/>
      <c r="F84" s="123"/>
      <c r="G84" s="124"/>
      <c r="H84" s="128"/>
      <c r="I84" s="137"/>
      <c r="J84" s="122"/>
    </row>
    <row r="85" s="97" customFormat="1" ht="32" customHeight="1" spans="1:10">
      <c r="A85" s="119">
        <v>2013204</v>
      </c>
      <c r="B85" s="120" t="s">
        <v>1564</v>
      </c>
      <c r="C85" s="121"/>
      <c r="D85" s="122"/>
      <c r="E85" s="121"/>
      <c r="F85" s="123"/>
      <c r="G85" s="124"/>
      <c r="H85" s="128"/>
      <c r="I85" s="137"/>
      <c r="J85" s="122"/>
    </row>
    <row r="86" s="97" customFormat="1" ht="26" customHeight="1" spans="1:10">
      <c r="A86" s="119">
        <v>2013299</v>
      </c>
      <c r="B86" s="120" t="s">
        <v>1565</v>
      </c>
      <c r="C86" s="121"/>
      <c r="D86" s="125"/>
      <c r="E86" s="121"/>
      <c r="F86" s="142"/>
      <c r="G86" s="124"/>
      <c r="H86" s="143"/>
      <c r="I86" s="137"/>
      <c r="J86" s="140"/>
    </row>
    <row r="87" s="100" customFormat="1" ht="24" customHeight="1" spans="1:10">
      <c r="A87" s="114">
        <v>20133</v>
      </c>
      <c r="B87" s="115" t="s">
        <v>1566</v>
      </c>
      <c r="C87" s="116">
        <f t="shared" ref="C87:I87" si="17">SUM(C88:C90)</f>
        <v>99.5</v>
      </c>
      <c r="D87" s="117"/>
      <c r="E87" s="116">
        <f t="shared" si="17"/>
        <v>181.38</v>
      </c>
      <c r="F87" s="116">
        <f t="shared" si="17"/>
        <v>0</v>
      </c>
      <c r="G87" s="118">
        <f t="shared" si="17"/>
        <v>162.38</v>
      </c>
      <c r="H87" s="118">
        <f t="shared" si="17"/>
        <v>0</v>
      </c>
      <c r="I87" s="118">
        <f t="shared" si="17"/>
        <v>-43</v>
      </c>
      <c r="J87" s="135"/>
    </row>
    <row r="88" s="97" customFormat="1" ht="33" customHeight="1" spans="1:10">
      <c r="A88" s="119">
        <v>2013301</v>
      </c>
      <c r="B88" s="120" t="s">
        <v>1154</v>
      </c>
      <c r="C88" s="121">
        <v>99.5</v>
      </c>
      <c r="D88" s="122" t="s">
        <v>1567</v>
      </c>
      <c r="E88" s="121">
        <v>181.38</v>
      </c>
      <c r="F88" s="123" t="s">
        <v>1568</v>
      </c>
      <c r="G88" s="124">
        <v>162.38</v>
      </c>
      <c r="H88" s="127" t="s">
        <v>1569</v>
      </c>
      <c r="I88" s="136">
        <v>-43</v>
      </c>
      <c r="J88" s="138" t="s">
        <v>1570</v>
      </c>
    </row>
    <row r="89" s="97" customFormat="1" ht="28" customHeight="1" spans="1:10">
      <c r="A89" s="119">
        <v>2013302</v>
      </c>
      <c r="B89" s="120" t="s">
        <v>1155</v>
      </c>
      <c r="C89" s="121"/>
      <c r="D89" s="122"/>
      <c r="E89" s="121"/>
      <c r="F89" s="123"/>
      <c r="G89" s="124"/>
      <c r="H89" s="127"/>
      <c r="I89" s="137"/>
      <c r="J89" s="122"/>
    </row>
    <row r="90" s="97" customFormat="1" ht="15.75" customHeight="1" spans="1:10">
      <c r="A90" s="119">
        <v>2013399</v>
      </c>
      <c r="B90" s="120" t="s">
        <v>1571</v>
      </c>
      <c r="C90" s="121"/>
      <c r="D90" s="125"/>
      <c r="E90" s="121"/>
      <c r="F90" s="126"/>
      <c r="G90" s="124"/>
      <c r="H90" s="125"/>
      <c r="I90" s="137"/>
      <c r="J90" s="125"/>
    </row>
    <row r="91" s="100" customFormat="1" ht="12.75" customHeight="1" spans="1:10">
      <c r="A91" s="114">
        <v>20134</v>
      </c>
      <c r="B91" s="115" t="s">
        <v>1572</v>
      </c>
      <c r="C91" s="116">
        <f t="shared" ref="C91:I91" si="18">SUM(C92:C93)</f>
        <v>6</v>
      </c>
      <c r="D91" s="117"/>
      <c r="E91" s="116">
        <f t="shared" si="18"/>
        <v>6</v>
      </c>
      <c r="F91" s="116">
        <f t="shared" si="18"/>
        <v>0</v>
      </c>
      <c r="G91" s="118">
        <f t="shared" si="18"/>
        <v>8</v>
      </c>
      <c r="H91" s="118">
        <f t="shared" si="18"/>
        <v>0</v>
      </c>
      <c r="I91" s="118">
        <f t="shared" si="18"/>
        <v>0</v>
      </c>
      <c r="J91" s="135"/>
    </row>
    <row r="92" s="97" customFormat="1" ht="38.1" customHeight="1" spans="1:10">
      <c r="A92" s="119">
        <v>2013401</v>
      </c>
      <c r="B92" s="120" t="s">
        <v>1154</v>
      </c>
      <c r="C92" s="121">
        <v>6</v>
      </c>
      <c r="D92" s="122" t="s">
        <v>1573</v>
      </c>
      <c r="E92" s="121">
        <v>6</v>
      </c>
      <c r="F92" s="123" t="s">
        <v>1574</v>
      </c>
      <c r="G92" s="124">
        <v>8</v>
      </c>
      <c r="H92" s="122" t="s">
        <v>1575</v>
      </c>
      <c r="I92" s="136"/>
      <c r="J92" s="128"/>
    </row>
    <row r="93" s="97" customFormat="1" ht="22.5" customHeight="1" spans="1:10">
      <c r="A93" s="119">
        <v>2013499</v>
      </c>
      <c r="B93" s="120" t="s">
        <v>1576</v>
      </c>
      <c r="C93" s="121"/>
      <c r="D93" s="125"/>
      <c r="E93" s="121"/>
      <c r="F93" s="126"/>
      <c r="G93" s="124"/>
      <c r="H93" s="125"/>
      <c r="I93" s="137"/>
      <c r="J93" s="140"/>
    </row>
    <row r="94" s="97" customFormat="1" ht="22.5" customHeight="1" spans="1:10">
      <c r="A94" s="114">
        <v>20136</v>
      </c>
      <c r="B94" s="115" t="s">
        <v>1577</v>
      </c>
      <c r="C94" s="121"/>
      <c r="D94" s="125"/>
      <c r="E94" s="121"/>
      <c r="F94" s="126"/>
      <c r="G94" s="124"/>
      <c r="H94" s="125"/>
      <c r="I94" s="141">
        <f>SUM(I95:I96)</f>
        <v>0</v>
      </c>
      <c r="J94" s="140"/>
    </row>
    <row r="95" s="97" customFormat="1" ht="22.5" customHeight="1" spans="1:10">
      <c r="A95" s="119">
        <v>2013601</v>
      </c>
      <c r="B95" s="120" t="s">
        <v>1154</v>
      </c>
      <c r="C95" s="121"/>
      <c r="D95" s="125"/>
      <c r="E95" s="121"/>
      <c r="F95" s="126"/>
      <c r="G95" s="124"/>
      <c r="H95" s="125"/>
      <c r="I95" s="137"/>
      <c r="J95" s="140"/>
    </row>
    <row r="96" s="97" customFormat="1" ht="22.5" customHeight="1" spans="1:10">
      <c r="A96" s="119">
        <v>2013699</v>
      </c>
      <c r="B96" s="120" t="s">
        <v>1578</v>
      </c>
      <c r="C96" s="121"/>
      <c r="D96" s="125"/>
      <c r="E96" s="121"/>
      <c r="F96" s="126"/>
      <c r="G96" s="124"/>
      <c r="H96" s="125"/>
      <c r="I96" s="137"/>
      <c r="J96" s="140"/>
    </row>
    <row r="97" s="97" customFormat="1" ht="22.5" customHeight="1" spans="1:10">
      <c r="A97" s="114">
        <v>20137</v>
      </c>
      <c r="B97" s="115" t="s">
        <v>1579</v>
      </c>
      <c r="C97" s="121"/>
      <c r="D97" s="125"/>
      <c r="E97" s="121"/>
      <c r="F97" s="126"/>
      <c r="G97" s="124"/>
      <c r="H97" s="125"/>
      <c r="I97" s="141">
        <f>SUM(I98:I100)</f>
        <v>0</v>
      </c>
      <c r="J97" s="140"/>
    </row>
    <row r="98" s="97" customFormat="1" ht="22.5" customHeight="1" spans="1:10">
      <c r="A98" s="119">
        <v>2013701</v>
      </c>
      <c r="B98" s="120" t="s">
        <v>1154</v>
      </c>
      <c r="C98" s="121"/>
      <c r="D98" s="125"/>
      <c r="E98" s="121"/>
      <c r="F98" s="126"/>
      <c r="G98" s="124"/>
      <c r="H98" s="125"/>
      <c r="I98" s="137"/>
      <c r="J98" s="140"/>
    </row>
    <row r="99" s="97" customFormat="1" ht="22.5" customHeight="1" spans="1:10">
      <c r="A99" s="119">
        <v>2013702</v>
      </c>
      <c r="B99" s="120" t="s">
        <v>1155</v>
      </c>
      <c r="C99" s="121"/>
      <c r="D99" s="125"/>
      <c r="E99" s="121"/>
      <c r="F99" s="126"/>
      <c r="G99" s="124"/>
      <c r="H99" s="125"/>
      <c r="I99" s="137"/>
      <c r="J99" s="140"/>
    </row>
    <row r="100" s="97" customFormat="1" ht="22.5" customHeight="1" spans="1:10">
      <c r="A100" s="119">
        <v>2013799</v>
      </c>
      <c r="B100" s="120" t="s">
        <v>1580</v>
      </c>
      <c r="C100" s="121"/>
      <c r="D100" s="125"/>
      <c r="E100" s="121"/>
      <c r="F100" s="126"/>
      <c r="G100" s="124"/>
      <c r="H100" s="125"/>
      <c r="I100" s="137"/>
      <c r="J100" s="140"/>
    </row>
    <row r="101" s="97" customFormat="1" ht="22.5" customHeight="1" spans="1:10">
      <c r="A101" s="114">
        <v>20138</v>
      </c>
      <c r="B101" s="115" t="s">
        <v>1581</v>
      </c>
      <c r="C101" s="121"/>
      <c r="D101" s="125"/>
      <c r="E101" s="121"/>
      <c r="F101" s="126"/>
      <c r="G101" s="124"/>
      <c r="H101" s="125"/>
      <c r="I101" s="141">
        <f>SUM(I102:I113)</f>
        <v>-20.5</v>
      </c>
      <c r="J101" s="140"/>
    </row>
    <row r="102" s="97" customFormat="1" ht="61" customHeight="1" spans="1:10">
      <c r="A102" s="119">
        <v>2013801</v>
      </c>
      <c r="B102" s="120" t="s">
        <v>1154</v>
      </c>
      <c r="C102" s="121"/>
      <c r="D102" s="125"/>
      <c r="E102" s="121"/>
      <c r="F102" s="126"/>
      <c r="G102" s="124"/>
      <c r="H102" s="125"/>
      <c r="I102" s="136">
        <v>-10.5</v>
      </c>
      <c r="J102" s="138" t="s">
        <v>1582</v>
      </c>
    </row>
    <row r="103" s="97" customFormat="1" ht="22.5" customHeight="1" spans="1:10">
      <c r="A103" s="119">
        <v>2013802</v>
      </c>
      <c r="B103" s="120" t="s">
        <v>1155</v>
      </c>
      <c r="C103" s="121"/>
      <c r="D103" s="125"/>
      <c r="E103" s="121"/>
      <c r="F103" s="126"/>
      <c r="G103" s="124"/>
      <c r="H103" s="125"/>
      <c r="I103" s="137"/>
      <c r="J103" s="140"/>
    </row>
    <row r="104" s="97" customFormat="1" ht="39" customHeight="1" spans="1:10">
      <c r="A104" s="119">
        <v>2013804</v>
      </c>
      <c r="B104" s="120" t="s">
        <v>1583</v>
      </c>
      <c r="C104" s="121"/>
      <c r="D104" s="125"/>
      <c r="E104" s="121"/>
      <c r="F104" s="126"/>
      <c r="G104" s="124"/>
      <c r="H104" s="125"/>
      <c r="I104" s="136"/>
      <c r="J104" s="128"/>
    </row>
    <row r="105" s="97" customFormat="1" ht="22.5" customHeight="1" spans="1:10">
      <c r="A105" s="119">
        <v>2013805</v>
      </c>
      <c r="B105" s="120" t="s">
        <v>1584</v>
      </c>
      <c r="C105" s="121"/>
      <c r="D105" s="125"/>
      <c r="E105" s="121"/>
      <c r="F105" s="126"/>
      <c r="G105" s="124"/>
      <c r="H105" s="125"/>
      <c r="I105" s="137"/>
      <c r="J105" s="140"/>
    </row>
    <row r="106" s="97" customFormat="1" ht="22.5" customHeight="1" spans="1:10">
      <c r="A106" s="119">
        <v>2013806</v>
      </c>
      <c r="B106" s="120" t="s">
        <v>1585</v>
      </c>
      <c r="C106" s="121"/>
      <c r="D106" s="125"/>
      <c r="E106" s="121"/>
      <c r="F106" s="126"/>
      <c r="G106" s="124"/>
      <c r="H106" s="125"/>
      <c r="I106" s="137"/>
      <c r="J106" s="140"/>
    </row>
    <row r="107" s="97" customFormat="1" ht="22.5" customHeight="1" spans="1:10">
      <c r="A107" s="119">
        <v>2013807</v>
      </c>
      <c r="B107" s="120" t="s">
        <v>1586</v>
      </c>
      <c r="C107" s="121"/>
      <c r="D107" s="125"/>
      <c r="E107" s="121"/>
      <c r="F107" s="126"/>
      <c r="G107" s="124"/>
      <c r="H107" s="125"/>
      <c r="I107" s="137"/>
      <c r="J107" s="140"/>
    </row>
    <row r="108" s="97" customFormat="1" ht="22.5" customHeight="1" spans="1:10">
      <c r="A108" s="119">
        <v>2013808</v>
      </c>
      <c r="B108" s="120" t="s">
        <v>1483</v>
      </c>
      <c r="C108" s="121"/>
      <c r="D108" s="125"/>
      <c r="E108" s="121"/>
      <c r="F108" s="126"/>
      <c r="G108" s="124"/>
      <c r="H108" s="125"/>
      <c r="I108" s="137"/>
      <c r="J108" s="140"/>
    </row>
    <row r="109" s="97" customFormat="1" ht="22.5" customHeight="1" spans="1:10">
      <c r="A109" s="119">
        <v>2013810</v>
      </c>
      <c r="B109" s="120" t="s">
        <v>1587</v>
      </c>
      <c r="C109" s="121"/>
      <c r="D109" s="125"/>
      <c r="E109" s="121"/>
      <c r="F109" s="126"/>
      <c r="G109" s="124"/>
      <c r="H109" s="125"/>
      <c r="I109" s="137"/>
      <c r="J109" s="140"/>
    </row>
    <row r="110" s="97" customFormat="1" ht="22.5" customHeight="1" spans="1:10">
      <c r="A110" s="119">
        <v>2013812</v>
      </c>
      <c r="B110" s="120" t="s">
        <v>1588</v>
      </c>
      <c r="C110" s="121"/>
      <c r="D110" s="125"/>
      <c r="E110" s="121"/>
      <c r="F110" s="126"/>
      <c r="G110" s="124"/>
      <c r="H110" s="125"/>
      <c r="I110" s="137"/>
      <c r="J110" s="140"/>
    </row>
    <row r="111" s="97" customFormat="1" ht="22.5" customHeight="1" spans="1:10">
      <c r="A111" s="119">
        <v>2013813</v>
      </c>
      <c r="B111" s="120" t="s">
        <v>1589</v>
      </c>
      <c r="C111" s="121"/>
      <c r="D111" s="125"/>
      <c r="E111" s="121"/>
      <c r="F111" s="126"/>
      <c r="G111" s="124"/>
      <c r="H111" s="125"/>
      <c r="I111" s="137"/>
      <c r="J111" s="140"/>
    </row>
    <row r="112" s="97" customFormat="1" ht="22.5" customHeight="1" spans="1:10">
      <c r="A112" s="119">
        <v>2013814</v>
      </c>
      <c r="B112" s="120" t="s">
        <v>1590</v>
      </c>
      <c r="C112" s="121"/>
      <c r="D112" s="125"/>
      <c r="E112" s="121"/>
      <c r="F112" s="126"/>
      <c r="G112" s="124"/>
      <c r="H112" s="125"/>
      <c r="I112" s="137"/>
      <c r="J112" s="140"/>
    </row>
    <row r="113" s="97" customFormat="1" ht="45" customHeight="1" spans="1:10">
      <c r="A113" s="119">
        <v>2013899</v>
      </c>
      <c r="B113" s="120" t="s">
        <v>1591</v>
      </c>
      <c r="C113" s="121"/>
      <c r="D113" s="125"/>
      <c r="E113" s="121"/>
      <c r="F113" s="126"/>
      <c r="G113" s="124"/>
      <c r="H113" s="125"/>
      <c r="I113" s="136">
        <v>-10</v>
      </c>
      <c r="J113" s="138" t="s">
        <v>1592</v>
      </c>
    </row>
    <row r="114" s="100" customFormat="1" ht="33" customHeight="1" spans="1:10">
      <c r="A114" s="114">
        <v>2019999</v>
      </c>
      <c r="B114" s="115" t="s">
        <v>1593</v>
      </c>
      <c r="C114" s="116">
        <v>54.75</v>
      </c>
      <c r="D114" s="144" t="s">
        <v>1594</v>
      </c>
      <c r="E114" s="116"/>
      <c r="F114" s="145"/>
      <c r="G114" s="146">
        <v>109.49</v>
      </c>
      <c r="H114" s="147" t="s">
        <v>1595</v>
      </c>
      <c r="I114" s="136"/>
      <c r="J114" s="128"/>
    </row>
    <row r="115" s="100" customFormat="1" ht="12.75" hidden="1" customHeight="1" spans="1:10">
      <c r="A115" s="114">
        <v>203</v>
      </c>
      <c r="B115" s="115" t="s">
        <v>1596</v>
      </c>
      <c r="C115" s="116">
        <f t="shared" ref="C115:H115" si="19">C116</f>
        <v>108.61</v>
      </c>
      <c r="D115" s="117"/>
      <c r="E115" s="116">
        <f t="shared" si="19"/>
        <v>121.41</v>
      </c>
      <c r="F115" s="116">
        <f t="shared" si="19"/>
        <v>0</v>
      </c>
      <c r="G115" s="118">
        <f t="shared" si="19"/>
        <v>0</v>
      </c>
      <c r="H115" s="116">
        <f t="shared" si="19"/>
        <v>0</v>
      </c>
      <c r="I115" s="141"/>
      <c r="J115" s="135"/>
    </row>
    <row r="116" s="100" customFormat="1" ht="12.75" hidden="1" customHeight="1" spans="1:10">
      <c r="A116" s="114">
        <v>20306</v>
      </c>
      <c r="B116" s="115" t="s">
        <v>1597</v>
      </c>
      <c r="C116" s="116">
        <f t="shared" ref="C116:H116" si="20">SUM(C117:C121)</f>
        <v>108.61</v>
      </c>
      <c r="D116" s="117"/>
      <c r="E116" s="116">
        <f t="shared" si="20"/>
        <v>121.41</v>
      </c>
      <c r="F116" s="116">
        <f t="shared" si="20"/>
        <v>0</v>
      </c>
      <c r="G116" s="118">
        <f t="shared" si="20"/>
        <v>0</v>
      </c>
      <c r="H116" s="116">
        <f t="shared" si="20"/>
        <v>0</v>
      </c>
      <c r="I116" s="141"/>
      <c r="J116" s="135"/>
    </row>
    <row r="117" s="97" customFormat="1" ht="48" hidden="1" customHeight="1" spans="1:10">
      <c r="A117" s="119">
        <v>2030601</v>
      </c>
      <c r="B117" s="120" t="s">
        <v>1598</v>
      </c>
      <c r="C117" s="121">
        <v>48</v>
      </c>
      <c r="D117" s="122" t="s">
        <v>1599</v>
      </c>
      <c r="E117" s="121">
        <v>48</v>
      </c>
      <c r="F117" s="123" t="s">
        <v>1600</v>
      </c>
      <c r="G117" s="124"/>
      <c r="H117" s="122"/>
      <c r="I117" s="137"/>
      <c r="J117" s="140"/>
    </row>
    <row r="118" s="97" customFormat="1" ht="24.75" hidden="1" customHeight="1" spans="1:10">
      <c r="A118" s="119">
        <v>2030603</v>
      </c>
      <c r="B118" s="120" t="s">
        <v>1601</v>
      </c>
      <c r="C118" s="121">
        <v>1</v>
      </c>
      <c r="D118" s="122" t="s">
        <v>1602</v>
      </c>
      <c r="E118" s="121">
        <v>13.45</v>
      </c>
      <c r="F118" s="123" t="s">
        <v>1603</v>
      </c>
      <c r="G118" s="124"/>
      <c r="H118" s="122"/>
      <c r="I118" s="137"/>
      <c r="J118" s="140"/>
    </row>
    <row r="119" s="97" customFormat="1" ht="23.25" hidden="1" customHeight="1" spans="1:10">
      <c r="A119" s="119">
        <v>2030605</v>
      </c>
      <c r="B119" s="120" t="s">
        <v>1604</v>
      </c>
      <c r="C119" s="121">
        <v>1</v>
      </c>
      <c r="D119" s="122" t="s">
        <v>1605</v>
      </c>
      <c r="E119" s="121">
        <v>1</v>
      </c>
      <c r="F119" s="123" t="s">
        <v>1605</v>
      </c>
      <c r="G119" s="124"/>
      <c r="H119" s="122"/>
      <c r="I119" s="137"/>
      <c r="J119" s="140"/>
    </row>
    <row r="120" s="97" customFormat="1" ht="57.75" hidden="1" customHeight="1" spans="1:10">
      <c r="A120" s="119">
        <v>2030607</v>
      </c>
      <c r="B120" s="120" t="s">
        <v>1606</v>
      </c>
      <c r="C120" s="121">
        <v>58.61</v>
      </c>
      <c r="D120" s="122" t="s">
        <v>1607</v>
      </c>
      <c r="E120" s="121">
        <v>58.96</v>
      </c>
      <c r="F120" s="123" t="s">
        <v>1608</v>
      </c>
      <c r="G120" s="124"/>
      <c r="H120" s="122"/>
      <c r="I120" s="137"/>
      <c r="J120" s="140"/>
    </row>
    <row r="121" s="97" customFormat="1" ht="37" hidden="1" customHeight="1" spans="1:10">
      <c r="A121" s="119">
        <v>2030699</v>
      </c>
      <c r="B121" s="120" t="s">
        <v>1609</v>
      </c>
      <c r="C121" s="121"/>
      <c r="D121" s="125"/>
      <c r="E121" s="121"/>
      <c r="F121" s="126"/>
      <c r="G121" s="124"/>
      <c r="H121" s="125"/>
      <c r="I121" s="137"/>
      <c r="J121" s="140"/>
    </row>
    <row r="122" s="100" customFormat="1" ht="18.75" customHeight="1" spans="1:10">
      <c r="A122" s="114">
        <v>204</v>
      </c>
      <c r="B122" s="115" t="s">
        <v>1610</v>
      </c>
      <c r="C122" s="116">
        <f t="shared" ref="C122:H122" si="21">C123+C125+C132+C138+C144</f>
        <v>310.49</v>
      </c>
      <c r="D122" s="117"/>
      <c r="E122" s="116">
        <f t="shared" si="21"/>
        <v>430.58</v>
      </c>
      <c r="F122" s="116">
        <f t="shared" si="21"/>
        <v>0</v>
      </c>
      <c r="G122" s="118">
        <f t="shared" si="21"/>
        <v>1050.21</v>
      </c>
      <c r="H122" s="118">
        <f t="shared" si="21"/>
        <v>0</v>
      </c>
      <c r="I122" s="118">
        <f>I123+I125+I132+I138+I144+I155</f>
        <v>-1610.6</v>
      </c>
      <c r="J122" s="135"/>
    </row>
    <row r="123" s="100" customFormat="1" ht="18.75" customHeight="1" spans="1:10">
      <c r="A123" s="114">
        <v>20401</v>
      </c>
      <c r="B123" s="115" t="s">
        <v>1611</v>
      </c>
      <c r="C123" s="116">
        <f t="shared" ref="C123:I123" si="22">SUM(C124:C124)</f>
        <v>25</v>
      </c>
      <c r="D123" s="117"/>
      <c r="E123" s="116">
        <f t="shared" si="22"/>
        <v>15</v>
      </c>
      <c r="F123" s="116">
        <f t="shared" si="22"/>
        <v>0</v>
      </c>
      <c r="G123" s="118">
        <f t="shared" si="22"/>
        <v>22.08</v>
      </c>
      <c r="H123" s="118">
        <f t="shared" si="22"/>
        <v>0</v>
      </c>
      <c r="I123" s="118">
        <f t="shared" si="22"/>
        <v>0</v>
      </c>
      <c r="J123" s="135"/>
    </row>
    <row r="124" s="97" customFormat="1" ht="54" customHeight="1" spans="1:10">
      <c r="A124" s="119">
        <v>2040101</v>
      </c>
      <c r="B124" s="120" t="s">
        <v>1612</v>
      </c>
      <c r="C124" s="121">
        <v>25</v>
      </c>
      <c r="D124" s="122" t="s">
        <v>1613</v>
      </c>
      <c r="E124" s="121">
        <v>15</v>
      </c>
      <c r="F124" s="123" t="s">
        <v>1614</v>
      </c>
      <c r="G124" s="124">
        <v>22.08</v>
      </c>
      <c r="H124" s="127" t="s">
        <v>1615</v>
      </c>
      <c r="I124" s="136"/>
      <c r="J124" s="128"/>
    </row>
    <row r="125" s="100" customFormat="1" ht="21" customHeight="1" spans="1:10">
      <c r="A125" s="114">
        <v>20402</v>
      </c>
      <c r="B125" s="115" t="s">
        <v>1616</v>
      </c>
      <c r="C125" s="116">
        <f t="shared" ref="C125:I125" si="23">SUM(C126:C131)</f>
        <v>182.59</v>
      </c>
      <c r="D125" s="117"/>
      <c r="E125" s="116">
        <f t="shared" si="23"/>
        <v>298.88</v>
      </c>
      <c r="F125" s="116">
        <f t="shared" si="23"/>
        <v>0</v>
      </c>
      <c r="G125" s="118">
        <f t="shared" si="23"/>
        <v>410.43</v>
      </c>
      <c r="H125" s="118">
        <f t="shared" si="23"/>
        <v>0</v>
      </c>
      <c r="I125" s="118">
        <f t="shared" si="23"/>
        <v>-1505.6</v>
      </c>
      <c r="J125" s="135"/>
    </row>
    <row r="126" s="97" customFormat="1" ht="60" customHeight="1" spans="1:10">
      <c r="A126" s="119">
        <v>2040201</v>
      </c>
      <c r="B126" s="120" t="s">
        <v>1154</v>
      </c>
      <c r="C126" s="121">
        <v>182.59</v>
      </c>
      <c r="D126" s="122" t="s">
        <v>1617</v>
      </c>
      <c r="E126" s="121">
        <v>298.88</v>
      </c>
      <c r="F126" s="123" t="s">
        <v>1618</v>
      </c>
      <c r="G126" s="124">
        <v>405.43</v>
      </c>
      <c r="H126" s="122" t="s">
        <v>1619</v>
      </c>
      <c r="I126" s="136">
        <v>-100</v>
      </c>
      <c r="J126" s="150" t="s">
        <v>1620</v>
      </c>
    </row>
    <row r="127" s="97" customFormat="1" ht="35" customHeight="1" spans="1:10">
      <c r="A127" s="119">
        <v>2040202</v>
      </c>
      <c r="B127" s="120" t="s">
        <v>1155</v>
      </c>
      <c r="C127" s="121"/>
      <c r="D127" s="122"/>
      <c r="E127" s="121"/>
      <c r="F127" s="123"/>
      <c r="G127" s="124"/>
      <c r="H127" s="122"/>
      <c r="I127" s="136"/>
      <c r="J127" s="151"/>
    </row>
    <row r="128" s="97" customFormat="1" ht="44" customHeight="1" spans="1:10">
      <c r="A128" s="119">
        <v>2040219</v>
      </c>
      <c r="B128" s="120" t="s">
        <v>1483</v>
      </c>
      <c r="C128" s="121"/>
      <c r="D128" s="122"/>
      <c r="E128" s="121"/>
      <c r="F128" s="123"/>
      <c r="G128" s="124"/>
      <c r="H128" s="122"/>
      <c r="I128" s="136">
        <v>-1405.6</v>
      </c>
      <c r="J128" s="150" t="s">
        <v>1621</v>
      </c>
    </row>
    <row r="129" s="97" customFormat="1" ht="36" customHeight="1" spans="1:10">
      <c r="A129" s="119">
        <v>2040220</v>
      </c>
      <c r="B129" s="120" t="s">
        <v>1622</v>
      </c>
      <c r="C129" s="121"/>
      <c r="D129" s="122"/>
      <c r="E129" s="121"/>
      <c r="F129" s="123"/>
      <c r="G129" s="124"/>
      <c r="H129" s="122"/>
      <c r="I129" s="136"/>
      <c r="J129" s="151"/>
    </row>
    <row r="130" s="97" customFormat="1" ht="35" customHeight="1" spans="1:10">
      <c r="A130" s="119">
        <v>2040221</v>
      </c>
      <c r="B130" s="120" t="s">
        <v>1623</v>
      </c>
      <c r="C130" s="121"/>
      <c r="D130" s="122"/>
      <c r="E130" s="121"/>
      <c r="F130" s="123"/>
      <c r="G130" s="124"/>
      <c r="H130" s="122"/>
      <c r="I130" s="136"/>
      <c r="J130" s="151"/>
    </row>
    <row r="131" s="97" customFormat="1" ht="59" customHeight="1" spans="1:10">
      <c r="A131" s="119">
        <v>2040299</v>
      </c>
      <c r="B131" s="120" t="s">
        <v>1624</v>
      </c>
      <c r="C131" s="121"/>
      <c r="D131" s="125"/>
      <c r="E131" s="121"/>
      <c r="F131" s="126"/>
      <c r="G131" s="124">
        <v>5</v>
      </c>
      <c r="H131" s="128" t="s">
        <v>1625</v>
      </c>
      <c r="I131" s="136"/>
      <c r="J131" s="128"/>
    </row>
    <row r="132" s="100" customFormat="1" ht="17.1" customHeight="1" spans="1:10">
      <c r="A132" s="114">
        <v>20404</v>
      </c>
      <c r="B132" s="115" t="s">
        <v>1626</v>
      </c>
      <c r="C132" s="116">
        <f t="shared" ref="C132:I132" si="24">SUM(C133:C137)</f>
        <v>0</v>
      </c>
      <c r="D132" s="117"/>
      <c r="E132" s="116">
        <f t="shared" si="24"/>
        <v>10</v>
      </c>
      <c r="F132" s="116">
        <f t="shared" si="24"/>
        <v>0</v>
      </c>
      <c r="G132" s="118">
        <f t="shared" si="24"/>
        <v>350</v>
      </c>
      <c r="H132" s="118">
        <f t="shared" si="24"/>
        <v>0</v>
      </c>
      <c r="I132" s="118">
        <f t="shared" si="24"/>
        <v>0</v>
      </c>
      <c r="J132" s="135"/>
    </row>
    <row r="133" s="97" customFormat="1" ht="20" customHeight="1" spans="1:10">
      <c r="A133" s="119">
        <v>2040401</v>
      </c>
      <c r="B133" s="120" t="s">
        <v>1154</v>
      </c>
      <c r="C133" s="121"/>
      <c r="D133" s="125"/>
      <c r="E133" s="121"/>
      <c r="F133" s="132"/>
      <c r="G133" s="124"/>
      <c r="H133" s="152"/>
      <c r="I133" s="136"/>
      <c r="J133" s="128"/>
    </row>
    <row r="134" s="97" customFormat="1" ht="27" customHeight="1" spans="1:10">
      <c r="A134" s="119">
        <v>2040402</v>
      </c>
      <c r="B134" s="120" t="s">
        <v>1155</v>
      </c>
      <c r="C134" s="121"/>
      <c r="D134" s="125"/>
      <c r="E134" s="121"/>
      <c r="F134" s="132"/>
      <c r="G134" s="124"/>
      <c r="H134" s="152"/>
      <c r="I134" s="136"/>
      <c r="J134" s="128"/>
    </row>
    <row r="135" s="97" customFormat="1" ht="22" customHeight="1" spans="1:10">
      <c r="A135" s="119">
        <v>2040409</v>
      </c>
      <c r="B135" s="120" t="s">
        <v>1627</v>
      </c>
      <c r="C135" s="121"/>
      <c r="D135" s="125"/>
      <c r="E135" s="121"/>
      <c r="F135" s="126"/>
      <c r="G135" s="124">
        <v>350</v>
      </c>
      <c r="H135" s="128" t="s">
        <v>1628</v>
      </c>
      <c r="I135" s="136"/>
      <c r="J135" s="128"/>
    </row>
    <row r="136" s="97" customFormat="1" ht="22" customHeight="1" spans="1:10">
      <c r="A136" s="119">
        <v>2040410</v>
      </c>
      <c r="B136" s="120" t="s">
        <v>1629</v>
      </c>
      <c r="C136" s="121"/>
      <c r="D136" s="125"/>
      <c r="E136" s="121"/>
      <c r="F136" s="126"/>
      <c r="G136" s="124"/>
      <c r="H136" s="128"/>
      <c r="I136" s="136"/>
      <c r="J136" s="128"/>
    </row>
    <row r="137" s="97" customFormat="1" ht="35.1" customHeight="1" spans="1:10">
      <c r="A137" s="119">
        <v>2040499</v>
      </c>
      <c r="B137" s="120" t="s">
        <v>1630</v>
      </c>
      <c r="C137" s="121"/>
      <c r="D137" s="125"/>
      <c r="E137" s="121">
        <v>10</v>
      </c>
      <c r="F137" s="132" t="s">
        <v>1631</v>
      </c>
      <c r="G137" s="124"/>
      <c r="H137" s="152"/>
      <c r="I137" s="136"/>
      <c r="J137" s="128"/>
    </row>
    <row r="138" s="100" customFormat="1" ht="17" customHeight="1" spans="1:10">
      <c r="A138" s="114">
        <v>20405</v>
      </c>
      <c r="B138" s="115" t="s">
        <v>1632</v>
      </c>
      <c r="C138" s="116">
        <f t="shared" ref="C138:I138" si="25">SUM(C139:C143)</f>
        <v>79.9</v>
      </c>
      <c r="D138" s="117"/>
      <c r="E138" s="116">
        <f t="shared" si="25"/>
        <v>74.7</v>
      </c>
      <c r="F138" s="116">
        <f t="shared" si="25"/>
        <v>0</v>
      </c>
      <c r="G138" s="118">
        <f t="shared" si="25"/>
        <v>209.7</v>
      </c>
      <c r="H138" s="118">
        <f t="shared" si="25"/>
        <v>0</v>
      </c>
      <c r="I138" s="118">
        <f t="shared" si="25"/>
        <v>-100</v>
      </c>
      <c r="J138" s="135"/>
    </row>
    <row r="139" s="97" customFormat="1" ht="22" customHeight="1" spans="1:10">
      <c r="A139" s="119">
        <v>2040501</v>
      </c>
      <c r="B139" s="120" t="s">
        <v>1154</v>
      </c>
      <c r="C139" s="121"/>
      <c r="D139" s="125"/>
      <c r="E139" s="121"/>
      <c r="F139" s="126"/>
      <c r="G139" s="124"/>
      <c r="H139" s="125"/>
      <c r="I139" s="137"/>
      <c r="J139" s="140"/>
    </row>
    <row r="140" s="97" customFormat="1" ht="44" customHeight="1" spans="1:10">
      <c r="A140" s="119">
        <v>2040504</v>
      </c>
      <c r="B140" s="120" t="s">
        <v>1633</v>
      </c>
      <c r="C140" s="121">
        <v>79.9</v>
      </c>
      <c r="D140" s="122" t="s">
        <v>1634</v>
      </c>
      <c r="E140" s="121">
        <v>74.7</v>
      </c>
      <c r="F140" s="123" t="s">
        <v>1635</v>
      </c>
      <c r="G140" s="124">
        <v>84.7</v>
      </c>
      <c r="H140" s="128" t="s">
        <v>1636</v>
      </c>
      <c r="I140" s="136"/>
      <c r="J140" s="128"/>
    </row>
    <row r="141" s="97" customFormat="1" ht="20.1" customHeight="1" spans="1:10">
      <c r="A141" s="119">
        <v>2040505</v>
      </c>
      <c r="B141" s="120" t="s">
        <v>1637</v>
      </c>
      <c r="C141" s="121"/>
      <c r="D141" s="125"/>
      <c r="E141" s="121"/>
      <c r="F141" s="126"/>
      <c r="G141" s="124"/>
      <c r="H141" s="125"/>
      <c r="I141" s="137"/>
      <c r="J141" s="125"/>
    </row>
    <row r="142" s="97" customFormat="1" ht="30" customHeight="1" spans="1:10">
      <c r="A142" s="119">
        <v>2040506</v>
      </c>
      <c r="B142" s="120" t="s">
        <v>1638</v>
      </c>
      <c r="C142" s="121"/>
      <c r="D142" s="125"/>
      <c r="E142" s="121"/>
      <c r="F142" s="126"/>
      <c r="G142" s="124">
        <v>125</v>
      </c>
      <c r="H142" s="128" t="s">
        <v>1639</v>
      </c>
      <c r="I142" s="136">
        <v>-100</v>
      </c>
      <c r="J142" s="138" t="s">
        <v>1640</v>
      </c>
    </row>
    <row r="143" s="97" customFormat="1" ht="22" customHeight="1" spans="1:10">
      <c r="A143" s="119">
        <v>2040599</v>
      </c>
      <c r="B143" s="120" t="s">
        <v>1641</v>
      </c>
      <c r="C143" s="121"/>
      <c r="D143" s="125"/>
      <c r="E143" s="121"/>
      <c r="F143" s="126"/>
      <c r="G143" s="124"/>
      <c r="H143" s="125"/>
      <c r="I143" s="136"/>
      <c r="J143" s="128"/>
    </row>
    <row r="144" s="100" customFormat="1" ht="23" customHeight="1" spans="1:10">
      <c r="A144" s="114">
        <v>20406</v>
      </c>
      <c r="B144" s="115" t="s">
        <v>1642</v>
      </c>
      <c r="C144" s="116">
        <f t="shared" ref="C144:I144" si="26">SUM(C145:C154)</f>
        <v>23</v>
      </c>
      <c r="D144" s="117"/>
      <c r="E144" s="116">
        <f t="shared" si="26"/>
        <v>32</v>
      </c>
      <c r="F144" s="116">
        <f t="shared" si="26"/>
        <v>0</v>
      </c>
      <c r="G144" s="118">
        <f t="shared" si="26"/>
        <v>58</v>
      </c>
      <c r="H144" s="118">
        <f t="shared" si="26"/>
        <v>0</v>
      </c>
      <c r="I144" s="118">
        <f t="shared" si="26"/>
        <v>0</v>
      </c>
      <c r="J144" s="135"/>
    </row>
    <row r="145" s="97" customFormat="1" ht="57" customHeight="1" spans="1:10">
      <c r="A145" s="119">
        <v>2040601</v>
      </c>
      <c r="B145" s="120" t="s">
        <v>1154</v>
      </c>
      <c r="C145" s="121"/>
      <c r="D145" s="125"/>
      <c r="E145" s="121"/>
      <c r="F145" s="126"/>
      <c r="G145" s="124"/>
      <c r="H145" s="125"/>
      <c r="I145" s="136"/>
      <c r="J145" s="128"/>
    </row>
    <row r="146" s="97" customFormat="1" ht="21.75" customHeight="1" spans="1:10">
      <c r="A146" s="119">
        <v>2040604</v>
      </c>
      <c r="B146" s="120" t="s">
        <v>1643</v>
      </c>
      <c r="C146" s="121">
        <v>9</v>
      </c>
      <c r="D146" s="122" t="s">
        <v>1644</v>
      </c>
      <c r="E146" s="121">
        <v>13</v>
      </c>
      <c r="F146" s="123" t="s">
        <v>1645</v>
      </c>
      <c r="G146" s="124">
        <v>9</v>
      </c>
      <c r="H146" s="122" t="s">
        <v>1646</v>
      </c>
      <c r="I146" s="136"/>
      <c r="J146" s="128"/>
    </row>
    <row r="147" s="97" customFormat="1" ht="29.1" customHeight="1" spans="1:10">
      <c r="A147" s="119">
        <v>2040605</v>
      </c>
      <c r="B147" s="120" t="s">
        <v>1647</v>
      </c>
      <c r="C147" s="121">
        <v>2</v>
      </c>
      <c r="D147" s="122" t="s">
        <v>1648</v>
      </c>
      <c r="E147" s="121">
        <v>2</v>
      </c>
      <c r="F147" s="123" t="s">
        <v>1648</v>
      </c>
      <c r="G147" s="124">
        <v>2</v>
      </c>
      <c r="H147" s="127" t="s">
        <v>1648</v>
      </c>
      <c r="I147" s="136"/>
      <c r="J147" s="128"/>
    </row>
    <row r="148" s="97" customFormat="1" ht="29.1" customHeight="1" spans="1:10">
      <c r="A148" s="119">
        <v>2040606</v>
      </c>
      <c r="B148" s="120" t="s">
        <v>1649</v>
      </c>
      <c r="C148" s="121"/>
      <c r="D148" s="122"/>
      <c r="E148" s="121"/>
      <c r="F148" s="123"/>
      <c r="G148" s="124"/>
      <c r="H148" s="127"/>
      <c r="I148" s="136"/>
      <c r="J148" s="128"/>
    </row>
    <row r="149" s="97" customFormat="1" ht="49" customHeight="1" spans="1:10">
      <c r="A149" s="119">
        <v>2040607</v>
      </c>
      <c r="B149" s="120" t="s">
        <v>1650</v>
      </c>
      <c r="C149" s="121">
        <v>1</v>
      </c>
      <c r="D149" s="122" t="s">
        <v>1651</v>
      </c>
      <c r="E149" s="121">
        <v>1</v>
      </c>
      <c r="F149" s="123" t="s">
        <v>1651</v>
      </c>
      <c r="G149" s="124">
        <v>11</v>
      </c>
      <c r="H149" s="127" t="s">
        <v>1652</v>
      </c>
      <c r="I149" s="136"/>
      <c r="J149" s="128"/>
    </row>
    <row r="150" s="97" customFormat="1" ht="24" customHeight="1" spans="1:10">
      <c r="A150" s="119">
        <v>2040610</v>
      </c>
      <c r="B150" s="120" t="s">
        <v>1653</v>
      </c>
      <c r="C150" s="121"/>
      <c r="D150" s="122"/>
      <c r="E150" s="121"/>
      <c r="F150" s="123"/>
      <c r="G150" s="124">
        <v>10</v>
      </c>
      <c r="H150" s="128" t="s">
        <v>1654</v>
      </c>
      <c r="I150" s="136"/>
      <c r="J150" s="128"/>
    </row>
    <row r="151" s="97" customFormat="1" ht="24" customHeight="1" spans="1:10">
      <c r="A151" s="119">
        <v>2040611</v>
      </c>
      <c r="B151" s="120" t="s">
        <v>1655</v>
      </c>
      <c r="C151" s="121"/>
      <c r="D151" s="122"/>
      <c r="E151" s="121"/>
      <c r="F151" s="123"/>
      <c r="G151" s="124"/>
      <c r="H151" s="128"/>
      <c r="I151" s="137"/>
      <c r="J151" s="122"/>
    </row>
    <row r="152" s="97" customFormat="1" ht="30" customHeight="1" spans="1:10">
      <c r="A152" s="119">
        <v>2040612</v>
      </c>
      <c r="B152" s="120" t="s">
        <v>1656</v>
      </c>
      <c r="C152" s="121"/>
      <c r="D152" s="122"/>
      <c r="E152" s="121"/>
      <c r="F152" s="123"/>
      <c r="G152" s="124"/>
      <c r="H152" s="128"/>
      <c r="I152" s="136"/>
      <c r="J152" s="128"/>
    </row>
    <row r="153" s="97" customFormat="1" ht="24" customHeight="1" spans="1:10">
      <c r="A153" s="119">
        <v>2040613</v>
      </c>
      <c r="B153" s="120" t="s">
        <v>1483</v>
      </c>
      <c r="C153" s="121"/>
      <c r="D153" s="122"/>
      <c r="E153" s="121"/>
      <c r="F153" s="123"/>
      <c r="G153" s="124"/>
      <c r="H153" s="128"/>
      <c r="I153" s="137"/>
      <c r="J153" s="122"/>
    </row>
    <row r="154" s="97" customFormat="1" ht="33.95" customHeight="1" spans="1:10">
      <c r="A154" s="119">
        <v>2040699</v>
      </c>
      <c r="B154" s="120" t="s">
        <v>1657</v>
      </c>
      <c r="C154" s="121">
        <v>11</v>
      </c>
      <c r="D154" s="122" t="s">
        <v>1658</v>
      </c>
      <c r="E154" s="121">
        <v>16</v>
      </c>
      <c r="F154" s="123" t="s">
        <v>1659</v>
      </c>
      <c r="G154" s="124">
        <v>26</v>
      </c>
      <c r="H154" s="127" t="s">
        <v>1660</v>
      </c>
      <c r="I154" s="136"/>
      <c r="J154" s="128"/>
    </row>
    <row r="155" s="97" customFormat="1" ht="33.95" customHeight="1" spans="1:10">
      <c r="A155" s="114">
        <v>20407</v>
      </c>
      <c r="B155" s="115" t="s">
        <v>1661</v>
      </c>
      <c r="C155" s="116">
        <f t="shared" ref="C155:I155" si="27">SUM(C156:C159)</f>
        <v>11</v>
      </c>
      <c r="D155" s="117"/>
      <c r="E155" s="116">
        <f t="shared" si="27"/>
        <v>15</v>
      </c>
      <c r="F155" s="116">
        <f t="shared" si="27"/>
        <v>0</v>
      </c>
      <c r="G155" s="118">
        <f t="shared" si="27"/>
        <v>11</v>
      </c>
      <c r="H155" s="118">
        <f t="shared" si="27"/>
        <v>0</v>
      </c>
      <c r="I155" s="118">
        <f t="shared" si="27"/>
        <v>-5</v>
      </c>
      <c r="J155" s="122"/>
    </row>
    <row r="156" s="97" customFormat="1" ht="33.95" customHeight="1" spans="1:10">
      <c r="A156" s="119">
        <v>2040701</v>
      </c>
      <c r="B156" s="120" t="s">
        <v>1154</v>
      </c>
      <c r="C156" s="121"/>
      <c r="D156" s="125"/>
      <c r="E156" s="121"/>
      <c r="F156" s="126"/>
      <c r="G156" s="124"/>
      <c r="H156" s="125"/>
      <c r="I156" s="137"/>
      <c r="J156" s="122"/>
    </row>
    <row r="157" s="97" customFormat="1" ht="64" customHeight="1" spans="1:10">
      <c r="A157" s="119">
        <v>2040704</v>
      </c>
      <c r="B157" s="120" t="s">
        <v>1662</v>
      </c>
      <c r="C157" s="121">
        <v>9</v>
      </c>
      <c r="D157" s="122" t="s">
        <v>1644</v>
      </c>
      <c r="E157" s="121">
        <v>13</v>
      </c>
      <c r="F157" s="123" t="s">
        <v>1645</v>
      </c>
      <c r="G157" s="124">
        <v>9</v>
      </c>
      <c r="H157" s="122" t="s">
        <v>1646</v>
      </c>
      <c r="I157" s="136">
        <v>-5</v>
      </c>
      <c r="J157" s="138" t="s">
        <v>1663</v>
      </c>
    </row>
    <row r="158" s="97" customFormat="1" ht="33.95" customHeight="1" spans="1:10">
      <c r="A158" s="119">
        <v>2040707</v>
      </c>
      <c r="B158" s="120" t="s">
        <v>1483</v>
      </c>
      <c r="C158" s="121">
        <v>2</v>
      </c>
      <c r="D158" s="122" t="s">
        <v>1648</v>
      </c>
      <c r="E158" s="121">
        <v>2</v>
      </c>
      <c r="F158" s="123" t="s">
        <v>1648</v>
      </c>
      <c r="G158" s="124">
        <v>2</v>
      </c>
      <c r="H158" s="127" t="s">
        <v>1648</v>
      </c>
      <c r="I158" s="137"/>
      <c r="J158" s="122"/>
    </row>
    <row r="159" s="97" customFormat="1" ht="33.95" customHeight="1" spans="1:10">
      <c r="A159" s="119">
        <v>2040799</v>
      </c>
      <c r="B159" s="120" t="s">
        <v>1664</v>
      </c>
      <c r="C159" s="121"/>
      <c r="D159" s="122"/>
      <c r="E159" s="121"/>
      <c r="F159" s="123"/>
      <c r="G159" s="124"/>
      <c r="H159" s="122"/>
      <c r="I159" s="137"/>
      <c r="J159" s="122"/>
    </row>
    <row r="160" s="100" customFormat="1" ht="15" customHeight="1" spans="1:10">
      <c r="A160" s="114">
        <v>205</v>
      </c>
      <c r="B160" s="115" t="s">
        <v>1665</v>
      </c>
      <c r="C160" s="116">
        <f t="shared" ref="C160:I160" si="28">C161+C164+C172+C175+C178+C181+C184+C189</f>
        <v>4509.52</v>
      </c>
      <c r="D160" s="117"/>
      <c r="E160" s="116">
        <f t="shared" si="28"/>
        <v>4456.7</v>
      </c>
      <c r="F160" s="116">
        <f t="shared" si="28"/>
        <v>0</v>
      </c>
      <c r="G160" s="118">
        <f t="shared" si="28"/>
        <v>10394.07</v>
      </c>
      <c r="H160" s="118">
        <f t="shared" si="28"/>
        <v>0</v>
      </c>
      <c r="I160" s="118">
        <f t="shared" si="28"/>
        <v>28</v>
      </c>
      <c r="J160" s="135"/>
    </row>
    <row r="161" s="100" customFormat="1" ht="15" customHeight="1" spans="1:10">
      <c r="A161" s="114">
        <v>20501</v>
      </c>
      <c r="B161" s="115" t="s">
        <v>1666</v>
      </c>
      <c r="C161" s="116">
        <f t="shared" ref="C161:J161" si="29">SUM(C162:C163)</f>
        <v>0</v>
      </c>
      <c r="D161" s="117"/>
      <c r="E161" s="116">
        <f t="shared" si="29"/>
        <v>0</v>
      </c>
      <c r="F161" s="116">
        <f t="shared" si="29"/>
        <v>0</v>
      </c>
      <c r="G161" s="118">
        <f t="shared" si="29"/>
        <v>0</v>
      </c>
      <c r="H161" s="118">
        <f t="shared" si="29"/>
        <v>0</v>
      </c>
      <c r="I161" s="118">
        <f t="shared" si="29"/>
        <v>0</v>
      </c>
      <c r="J161" s="116">
        <f t="shared" si="29"/>
        <v>0</v>
      </c>
    </row>
    <row r="162" s="97" customFormat="1" ht="15" customHeight="1" spans="1:10">
      <c r="A162" s="119">
        <v>2050101</v>
      </c>
      <c r="B162" s="120" t="s">
        <v>1154</v>
      </c>
      <c r="C162" s="121"/>
      <c r="D162" s="125"/>
      <c r="E162" s="121"/>
      <c r="F162" s="126"/>
      <c r="G162" s="124"/>
      <c r="H162" s="125"/>
      <c r="I162" s="137"/>
      <c r="J162" s="164"/>
    </row>
    <row r="163" s="97" customFormat="1" ht="15" customHeight="1" spans="1:10">
      <c r="A163" s="119">
        <v>2050199</v>
      </c>
      <c r="B163" s="120" t="s">
        <v>1667</v>
      </c>
      <c r="C163" s="121"/>
      <c r="D163" s="125"/>
      <c r="E163" s="121"/>
      <c r="F163" s="126"/>
      <c r="G163" s="124"/>
      <c r="H163" s="125"/>
      <c r="I163" s="137"/>
      <c r="J163" s="125"/>
    </row>
    <row r="164" s="100" customFormat="1" ht="15" customHeight="1" spans="1:10">
      <c r="A164" s="114">
        <v>20502</v>
      </c>
      <c r="B164" s="115" t="s">
        <v>1668</v>
      </c>
      <c r="C164" s="116">
        <f t="shared" ref="C164:J164" si="30">SUM(C165:C171)</f>
        <v>2505.56</v>
      </c>
      <c r="D164" s="117"/>
      <c r="E164" s="116">
        <f t="shared" si="30"/>
        <v>3140.44</v>
      </c>
      <c r="F164" s="116">
        <f t="shared" si="30"/>
        <v>0</v>
      </c>
      <c r="G164" s="118">
        <f t="shared" si="30"/>
        <v>9222.42</v>
      </c>
      <c r="H164" s="118">
        <f t="shared" si="30"/>
        <v>0</v>
      </c>
      <c r="I164" s="118">
        <f t="shared" si="30"/>
        <v>28</v>
      </c>
      <c r="J164" s="116">
        <f t="shared" si="30"/>
        <v>0</v>
      </c>
    </row>
    <row r="165" s="97" customFormat="1" ht="25" customHeight="1" spans="1:10">
      <c r="A165" s="119">
        <v>2050201</v>
      </c>
      <c r="B165" s="120" t="s">
        <v>1669</v>
      </c>
      <c r="C165" s="121">
        <v>340</v>
      </c>
      <c r="D165" s="122" t="s">
        <v>1670</v>
      </c>
      <c r="E165" s="121">
        <v>408.7</v>
      </c>
      <c r="F165" s="123" t="s">
        <v>1671</v>
      </c>
      <c r="G165" s="124">
        <v>244.6</v>
      </c>
      <c r="H165" s="153" t="s">
        <v>1672</v>
      </c>
      <c r="I165" s="136"/>
      <c r="J165" s="128"/>
    </row>
    <row r="166" s="97" customFormat="1" ht="50" customHeight="1" spans="1:10">
      <c r="A166" s="119">
        <v>2050202</v>
      </c>
      <c r="B166" s="120" t="s">
        <v>1673</v>
      </c>
      <c r="C166" s="121">
        <v>1050.06</v>
      </c>
      <c r="D166" s="122" t="s">
        <v>1674</v>
      </c>
      <c r="E166" s="121">
        <v>1349.13</v>
      </c>
      <c r="F166" s="123" t="s">
        <v>1675</v>
      </c>
      <c r="G166" s="124">
        <v>1406.1</v>
      </c>
      <c r="H166" s="128" t="s">
        <v>1676</v>
      </c>
      <c r="I166" s="136">
        <v>-10</v>
      </c>
      <c r="J166" s="138" t="s">
        <v>1677</v>
      </c>
    </row>
    <row r="167" s="97" customFormat="1" ht="80" customHeight="1" spans="1:10">
      <c r="A167" s="119">
        <v>2050203</v>
      </c>
      <c r="B167" s="120" t="s">
        <v>1678</v>
      </c>
      <c r="C167" s="121"/>
      <c r="D167" s="125"/>
      <c r="E167" s="121">
        <v>38.61</v>
      </c>
      <c r="F167" s="123" t="s">
        <v>1679</v>
      </c>
      <c r="G167" s="124">
        <v>1124.76</v>
      </c>
      <c r="H167" s="128" t="s">
        <v>1680</v>
      </c>
      <c r="I167" s="136"/>
      <c r="J167" s="128"/>
    </row>
    <row r="168" s="97" customFormat="1" ht="92" customHeight="1" spans="1:10">
      <c r="A168" s="119">
        <v>2050204</v>
      </c>
      <c r="B168" s="120" t="s">
        <v>1681</v>
      </c>
      <c r="C168" s="121">
        <v>1034</v>
      </c>
      <c r="D168" s="122" t="s">
        <v>1682</v>
      </c>
      <c r="E168" s="121">
        <v>1222</v>
      </c>
      <c r="F168" s="123" t="s">
        <v>1683</v>
      </c>
      <c r="G168" s="124">
        <v>6331.96</v>
      </c>
      <c r="H168" s="128" t="s">
        <v>1684</v>
      </c>
      <c r="I168" s="136">
        <v>38</v>
      </c>
      <c r="J168" s="128" t="s">
        <v>1685</v>
      </c>
    </row>
    <row r="169" s="97" customFormat="1" ht="18" customHeight="1" spans="1:10">
      <c r="A169" s="119">
        <v>2050206</v>
      </c>
      <c r="B169" s="120" t="s">
        <v>1686</v>
      </c>
      <c r="C169" s="121"/>
      <c r="D169" s="125"/>
      <c r="E169" s="121"/>
      <c r="F169" s="126"/>
      <c r="G169" s="124"/>
      <c r="H169" s="125"/>
      <c r="I169" s="137"/>
      <c r="J169" s="125"/>
    </row>
    <row r="170" s="97" customFormat="1" ht="18.75" customHeight="1" spans="1:10">
      <c r="A170" s="119">
        <v>2050207</v>
      </c>
      <c r="B170" s="120" t="s">
        <v>1687</v>
      </c>
      <c r="C170" s="121"/>
      <c r="D170" s="125"/>
      <c r="E170" s="121"/>
      <c r="F170" s="126"/>
      <c r="G170" s="124"/>
      <c r="H170" s="125"/>
      <c r="I170" s="137"/>
      <c r="J170" s="125"/>
    </row>
    <row r="171" s="97" customFormat="1" ht="32.25" customHeight="1" spans="1:10">
      <c r="A171" s="119">
        <v>2050299</v>
      </c>
      <c r="B171" s="120" t="s">
        <v>1688</v>
      </c>
      <c r="C171" s="121">
        <v>81.5</v>
      </c>
      <c r="D171" s="122" t="s">
        <v>1689</v>
      </c>
      <c r="E171" s="121">
        <v>122</v>
      </c>
      <c r="F171" s="123" t="s">
        <v>1690</v>
      </c>
      <c r="G171" s="124">
        <v>115</v>
      </c>
      <c r="H171" s="153" t="s">
        <v>1691</v>
      </c>
      <c r="I171" s="136"/>
      <c r="J171" s="128"/>
    </row>
    <row r="172" s="100" customFormat="1" ht="21" customHeight="1" spans="1:10">
      <c r="A172" s="114">
        <v>20503</v>
      </c>
      <c r="B172" s="115" t="s">
        <v>1692</v>
      </c>
      <c r="C172" s="116">
        <f t="shared" ref="C172:J172" si="31">SUM(C173:C174)</f>
        <v>0</v>
      </c>
      <c r="D172" s="117"/>
      <c r="E172" s="116">
        <f t="shared" si="31"/>
        <v>76</v>
      </c>
      <c r="F172" s="116">
        <f t="shared" si="31"/>
        <v>0</v>
      </c>
      <c r="G172" s="118">
        <f t="shared" si="31"/>
        <v>92.8</v>
      </c>
      <c r="H172" s="118">
        <f t="shared" si="31"/>
        <v>0</v>
      </c>
      <c r="I172" s="118">
        <f t="shared" si="31"/>
        <v>0</v>
      </c>
      <c r="J172" s="116">
        <f t="shared" si="31"/>
        <v>0</v>
      </c>
    </row>
    <row r="173" s="97" customFormat="1" ht="24" customHeight="1" spans="1:10">
      <c r="A173" s="119">
        <v>2050304</v>
      </c>
      <c r="B173" s="120" t="s">
        <v>1693</v>
      </c>
      <c r="C173" s="121"/>
      <c r="D173" s="125"/>
      <c r="E173" s="121">
        <v>76</v>
      </c>
      <c r="F173" s="123" t="s">
        <v>1694</v>
      </c>
      <c r="G173" s="124">
        <v>92.8</v>
      </c>
      <c r="H173" s="153" t="s">
        <v>1695</v>
      </c>
      <c r="I173" s="136"/>
      <c r="J173" s="128"/>
    </row>
    <row r="174" s="97" customFormat="1" spans="1:10">
      <c r="A174" s="119">
        <v>2050399</v>
      </c>
      <c r="B174" s="120" t="s">
        <v>1696</v>
      </c>
      <c r="C174" s="121"/>
      <c r="D174" s="125"/>
      <c r="E174" s="121"/>
      <c r="F174" s="126"/>
      <c r="G174" s="124"/>
      <c r="H174" s="125"/>
      <c r="I174" s="137"/>
      <c r="J174" s="125"/>
    </row>
    <row r="175" s="100" customFormat="1" ht="20.1" customHeight="1" spans="1:10">
      <c r="A175" s="114">
        <v>20504</v>
      </c>
      <c r="B175" s="115" t="s">
        <v>1697</v>
      </c>
      <c r="C175" s="116">
        <f t="shared" ref="C175:J175" si="32">SUM(C176:C177)</f>
        <v>0</v>
      </c>
      <c r="D175" s="117"/>
      <c r="E175" s="116">
        <f t="shared" si="32"/>
        <v>27</v>
      </c>
      <c r="F175" s="116">
        <f t="shared" si="32"/>
        <v>0</v>
      </c>
      <c r="G175" s="118">
        <f t="shared" si="32"/>
        <v>27</v>
      </c>
      <c r="H175" s="118">
        <f t="shared" si="32"/>
        <v>0</v>
      </c>
      <c r="I175" s="118">
        <f t="shared" si="32"/>
        <v>0</v>
      </c>
      <c r="J175" s="116">
        <f t="shared" si="32"/>
        <v>0</v>
      </c>
    </row>
    <row r="176" s="97" customFormat="1" ht="18" customHeight="1" spans="1:10">
      <c r="A176" s="119">
        <v>2050404</v>
      </c>
      <c r="B176" s="120" t="s">
        <v>1698</v>
      </c>
      <c r="C176" s="121"/>
      <c r="D176" s="125"/>
      <c r="E176" s="121"/>
      <c r="F176" s="126"/>
      <c r="G176" s="124"/>
      <c r="H176" s="125"/>
      <c r="I176" s="137"/>
      <c r="J176" s="125"/>
    </row>
    <row r="177" s="97" customFormat="1" ht="23.1" customHeight="1" spans="1:10">
      <c r="A177" s="119">
        <v>2050499</v>
      </c>
      <c r="B177" s="120" t="s">
        <v>1699</v>
      </c>
      <c r="C177" s="121"/>
      <c r="D177" s="125"/>
      <c r="E177" s="121">
        <v>27</v>
      </c>
      <c r="F177" s="123" t="s">
        <v>1700</v>
      </c>
      <c r="G177" s="124">
        <v>27</v>
      </c>
      <c r="H177" s="154" t="s">
        <v>1701</v>
      </c>
      <c r="I177" s="136"/>
      <c r="J177" s="128"/>
    </row>
    <row r="178" s="100" customFormat="1" spans="1:10">
      <c r="A178" s="114">
        <v>20505</v>
      </c>
      <c r="B178" s="115" t="s">
        <v>1702</v>
      </c>
      <c r="C178" s="116">
        <f t="shared" ref="C178:I178" si="33">SUM(C179:C180)</f>
        <v>0</v>
      </c>
      <c r="D178" s="117"/>
      <c r="E178" s="116">
        <f t="shared" si="33"/>
        <v>0</v>
      </c>
      <c r="F178" s="116">
        <f t="shared" si="33"/>
        <v>0</v>
      </c>
      <c r="G178" s="118">
        <f t="shared" si="33"/>
        <v>0</v>
      </c>
      <c r="H178" s="118">
        <f t="shared" si="33"/>
        <v>0</v>
      </c>
      <c r="I178" s="118">
        <f t="shared" si="33"/>
        <v>0</v>
      </c>
      <c r="J178" s="135"/>
    </row>
    <row r="179" s="97" customFormat="1" spans="1:10">
      <c r="A179" s="119">
        <v>2050501</v>
      </c>
      <c r="B179" s="120" t="s">
        <v>1703</v>
      </c>
      <c r="C179" s="121"/>
      <c r="D179" s="125"/>
      <c r="E179" s="121"/>
      <c r="F179" s="126"/>
      <c r="G179" s="124"/>
      <c r="H179" s="125"/>
      <c r="I179" s="137"/>
      <c r="J179" s="140"/>
    </row>
    <row r="180" s="97" customFormat="1" spans="1:10">
      <c r="A180" s="119">
        <v>2050599</v>
      </c>
      <c r="B180" s="120" t="s">
        <v>1704</v>
      </c>
      <c r="C180" s="121"/>
      <c r="D180" s="125"/>
      <c r="E180" s="121"/>
      <c r="F180" s="126"/>
      <c r="G180" s="124"/>
      <c r="H180" s="125"/>
      <c r="I180" s="137"/>
      <c r="J180" s="140"/>
    </row>
    <row r="181" s="100" customFormat="1" spans="1:10">
      <c r="A181" s="114">
        <v>20507</v>
      </c>
      <c r="B181" s="115" t="s">
        <v>1705</v>
      </c>
      <c r="C181" s="116">
        <f t="shared" ref="C181:I181" si="34">SUM(C182:C183)</f>
        <v>18.96</v>
      </c>
      <c r="D181" s="117"/>
      <c r="E181" s="116">
        <f t="shared" si="34"/>
        <v>18.81</v>
      </c>
      <c r="F181" s="116">
        <f t="shared" si="34"/>
        <v>0</v>
      </c>
      <c r="G181" s="118">
        <f t="shared" si="34"/>
        <v>23.19</v>
      </c>
      <c r="H181" s="118">
        <f t="shared" si="34"/>
        <v>0</v>
      </c>
      <c r="I181" s="118">
        <f t="shared" si="34"/>
        <v>0</v>
      </c>
      <c r="J181" s="135"/>
    </row>
    <row r="182" s="97" customFormat="1" ht="50.25" customHeight="1" spans="1:10">
      <c r="A182" s="119">
        <v>2050701</v>
      </c>
      <c r="B182" s="120" t="s">
        <v>1706</v>
      </c>
      <c r="C182" s="121">
        <v>18.96</v>
      </c>
      <c r="D182" s="122" t="s">
        <v>1707</v>
      </c>
      <c r="E182" s="121">
        <v>18.81</v>
      </c>
      <c r="F182" s="123" t="s">
        <v>1708</v>
      </c>
      <c r="G182" s="124">
        <v>23.19</v>
      </c>
      <c r="H182" s="153" t="s">
        <v>1709</v>
      </c>
      <c r="I182" s="136"/>
      <c r="J182" s="128"/>
    </row>
    <row r="183" s="97" customFormat="1" spans="1:10">
      <c r="A183" s="119">
        <v>2050799</v>
      </c>
      <c r="B183" s="155" t="s">
        <v>1710</v>
      </c>
      <c r="C183" s="156"/>
      <c r="D183" s="157"/>
      <c r="E183" s="156"/>
      <c r="F183" s="158"/>
      <c r="G183" s="159"/>
      <c r="H183" s="157"/>
      <c r="I183" s="165"/>
      <c r="J183" s="157"/>
    </row>
    <row r="184" s="100" customFormat="1" spans="1:10">
      <c r="A184" s="160">
        <v>20508</v>
      </c>
      <c r="B184" s="115" t="s">
        <v>1711</v>
      </c>
      <c r="C184" s="116">
        <f t="shared" ref="C184:I184" si="35">SUM(C185:C188)</f>
        <v>7</v>
      </c>
      <c r="D184" s="117"/>
      <c r="E184" s="116">
        <f t="shared" si="35"/>
        <v>21.45</v>
      </c>
      <c r="F184" s="116">
        <f t="shared" si="35"/>
        <v>0</v>
      </c>
      <c r="G184" s="161">
        <f t="shared" si="35"/>
        <v>20.32</v>
      </c>
      <c r="H184" s="161">
        <f t="shared" si="35"/>
        <v>0</v>
      </c>
      <c r="I184" s="161">
        <f t="shared" si="35"/>
        <v>0</v>
      </c>
      <c r="J184" s="135"/>
    </row>
    <row r="185" s="97" customFormat="1" ht="27" customHeight="1" spans="1:10">
      <c r="A185" s="162">
        <v>2050801</v>
      </c>
      <c r="B185" s="120" t="s">
        <v>1712</v>
      </c>
      <c r="C185" s="121"/>
      <c r="D185" s="125"/>
      <c r="E185" s="121">
        <v>15</v>
      </c>
      <c r="F185" s="122" t="s">
        <v>1713</v>
      </c>
      <c r="G185" s="163">
        <v>15</v>
      </c>
      <c r="H185" s="154" t="s">
        <v>1714</v>
      </c>
      <c r="I185" s="136"/>
      <c r="J185" s="128"/>
    </row>
    <row r="186" s="97" customFormat="1" ht="26.25" customHeight="1" spans="1:10">
      <c r="A186" s="162">
        <v>2050802</v>
      </c>
      <c r="B186" s="120" t="s">
        <v>1715</v>
      </c>
      <c r="C186" s="121">
        <v>7</v>
      </c>
      <c r="D186" s="122" t="s">
        <v>1716</v>
      </c>
      <c r="E186" s="121">
        <v>6.45</v>
      </c>
      <c r="F186" s="122" t="s">
        <v>1717</v>
      </c>
      <c r="G186" s="163">
        <v>5.32</v>
      </c>
      <c r="H186" s="122" t="s">
        <v>1718</v>
      </c>
      <c r="I186" s="136"/>
      <c r="J186" s="128"/>
    </row>
    <row r="187" s="97" customFormat="1" ht="18" customHeight="1" spans="1:10">
      <c r="A187" s="162">
        <v>2050804</v>
      </c>
      <c r="B187" s="120" t="s">
        <v>1719</v>
      </c>
      <c r="C187" s="121"/>
      <c r="D187" s="122"/>
      <c r="E187" s="121"/>
      <c r="F187" s="122"/>
      <c r="G187" s="163"/>
      <c r="H187" s="122"/>
      <c r="I187" s="137"/>
      <c r="J187" s="122"/>
    </row>
    <row r="188" s="97" customFormat="1" ht="17.25" customHeight="1" spans="1:10">
      <c r="A188" s="162">
        <v>2050899</v>
      </c>
      <c r="B188" s="120" t="s">
        <v>1720</v>
      </c>
      <c r="C188" s="121"/>
      <c r="D188" s="122"/>
      <c r="E188" s="121"/>
      <c r="F188" s="122"/>
      <c r="G188" s="163"/>
      <c r="H188" s="122"/>
      <c r="I188" s="137"/>
      <c r="J188" s="122"/>
    </row>
    <row r="189" s="100" customFormat="1" ht="17.25" customHeight="1" spans="1:10">
      <c r="A189" s="160">
        <v>20509</v>
      </c>
      <c r="B189" s="115" t="s">
        <v>1721</v>
      </c>
      <c r="C189" s="116">
        <f t="shared" ref="C189:I189" si="36">SUM(C190:C195)</f>
        <v>1978</v>
      </c>
      <c r="D189" s="144"/>
      <c r="E189" s="116">
        <f t="shared" si="36"/>
        <v>1173</v>
      </c>
      <c r="F189" s="116">
        <f t="shared" si="36"/>
        <v>0</v>
      </c>
      <c r="G189" s="161">
        <f t="shared" si="36"/>
        <v>1008.34</v>
      </c>
      <c r="H189" s="161">
        <f t="shared" si="36"/>
        <v>0</v>
      </c>
      <c r="I189" s="161">
        <f t="shared" si="36"/>
        <v>0</v>
      </c>
      <c r="J189" s="135"/>
    </row>
    <row r="190" s="97" customFormat="1" ht="17.25" customHeight="1" spans="1:10">
      <c r="A190" s="162">
        <v>2050901</v>
      </c>
      <c r="B190" s="120" t="s">
        <v>1722</v>
      </c>
      <c r="C190" s="121"/>
      <c r="D190" s="122"/>
      <c r="E190" s="121"/>
      <c r="F190" s="122"/>
      <c r="G190" s="163"/>
      <c r="H190" s="122"/>
      <c r="I190" s="137"/>
      <c r="J190" s="140"/>
    </row>
    <row r="191" s="97" customFormat="1" ht="18" customHeight="1" spans="1:10">
      <c r="A191" s="162">
        <v>2050902</v>
      </c>
      <c r="B191" s="120" t="s">
        <v>1723</v>
      </c>
      <c r="C191" s="121">
        <v>555.94</v>
      </c>
      <c r="D191" s="122" t="s">
        <v>1724</v>
      </c>
      <c r="E191" s="121"/>
      <c r="F191" s="122"/>
      <c r="G191" s="163"/>
      <c r="H191" s="122"/>
      <c r="I191" s="137"/>
      <c r="J191" s="140"/>
    </row>
    <row r="192" s="97" customFormat="1" ht="18" customHeight="1" spans="1:10">
      <c r="A192" s="162">
        <v>2050903</v>
      </c>
      <c r="B192" s="120" t="s">
        <v>1725</v>
      </c>
      <c r="C192" s="121"/>
      <c r="D192" s="125"/>
      <c r="E192" s="121"/>
      <c r="F192" s="125"/>
      <c r="G192" s="163"/>
      <c r="H192" s="125"/>
      <c r="I192" s="137"/>
      <c r="J192" s="140"/>
    </row>
    <row r="193" s="97" customFormat="1" ht="17.25" customHeight="1" spans="1:10">
      <c r="A193" s="119">
        <v>2050904</v>
      </c>
      <c r="B193" s="166" t="s">
        <v>1726</v>
      </c>
      <c r="C193" s="167"/>
      <c r="D193" s="168"/>
      <c r="E193" s="167"/>
      <c r="F193" s="169"/>
      <c r="G193" s="170"/>
      <c r="H193" s="168"/>
      <c r="I193" s="172"/>
      <c r="J193" s="173"/>
    </row>
    <row r="194" s="97" customFormat="1" ht="43" customHeight="1" spans="1:10">
      <c r="A194" s="119">
        <v>2050905</v>
      </c>
      <c r="B194" s="120" t="s">
        <v>1727</v>
      </c>
      <c r="C194" s="121">
        <v>477.98</v>
      </c>
      <c r="D194" s="122" t="s">
        <v>1728</v>
      </c>
      <c r="E194" s="121">
        <v>335.8</v>
      </c>
      <c r="F194" s="123" t="s">
        <v>1729</v>
      </c>
      <c r="G194" s="124">
        <v>448.2</v>
      </c>
      <c r="H194" s="128" t="s">
        <v>1730</v>
      </c>
      <c r="I194" s="136"/>
      <c r="J194" s="128"/>
    </row>
    <row r="195" s="97" customFormat="1" ht="33" customHeight="1" spans="1:10">
      <c r="A195" s="119">
        <v>2050999</v>
      </c>
      <c r="B195" s="120" t="s">
        <v>1731</v>
      </c>
      <c r="C195" s="121">
        <v>944.08</v>
      </c>
      <c r="D195" s="122" t="s">
        <v>1732</v>
      </c>
      <c r="E195" s="121">
        <v>837.2</v>
      </c>
      <c r="F195" s="123" t="s">
        <v>1733</v>
      </c>
      <c r="G195" s="124">
        <v>560.14</v>
      </c>
      <c r="H195" s="128" t="s">
        <v>1734</v>
      </c>
      <c r="I195" s="136"/>
      <c r="J195" s="128"/>
    </row>
    <row r="196" s="97" customFormat="1" ht="23.1" customHeight="1" spans="1:10">
      <c r="A196" s="114">
        <v>206</v>
      </c>
      <c r="B196" s="115" t="s">
        <v>1735</v>
      </c>
      <c r="C196" s="116">
        <f t="shared" ref="C196:F196" si="37">C197+C199+C201</f>
        <v>0</v>
      </c>
      <c r="D196" s="144"/>
      <c r="E196" s="116">
        <f t="shared" si="37"/>
        <v>0</v>
      </c>
      <c r="F196" s="116">
        <f t="shared" si="37"/>
        <v>0</v>
      </c>
      <c r="G196" s="118">
        <f t="shared" ref="G196:I196" si="38">G197+G199+G201+G205</f>
        <v>506</v>
      </c>
      <c r="H196" s="118" t="e">
        <f t="shared" si="38"/>
        <v>#VALUE!</v>
      </c>
      <c r="I196" s="118">
        <f t="shared" si="38"/>
        <v>0</v>
      </c>
      <c r="J196" s="140"/>
    </row>
    <row r="197" s="97" customFormat="1" ht="18.95" customHeight="1" spans="1:10">
      <c r="A197" s="114">
        <v>20601</v>
      </c>
      <c r="B197" s="115" t="s">
        <v>1736</v>
      </c>
      <c r="C197" s="116">
        <f t="shared" ref="C197:I197" si="39">SUM(C198)</f>
        <v>0</v>
      </c>
      <c r="D197" s="144"/>
      <c r="E197" s="116">
        <f t="shared" si="39"/>
        <v>0</v>
      </c>
      <c r="F197" s="116">
        <f t="shared" si="39"/>
        <v>0</v>
      </c>
      <c r="G197" s="118">
        <f t="shared" si="39"/>
        <v>0</v>
      </c>
      <c r="H197" s="118">
        <f t="shared" si="39"/>
        <v>0</v>
      </c>
      <c r="I197" s="118">
        <f t="shared" si="39"/>
        <v>0</v>
      </c>
      <c r="J197" s="140"/>
    </row>
    <row r="198" s="97" customFormat="1" ht="37" customHeight="1" spans="1:10">
      <c r="A198" s="119">
        <v>2060101</v>
      </c>
      <c r="B198" s="120" t="s">
        <v>1154</v>
      </c>
      <c r="C198" s="121"/>
      <c r="D198" s="122"/>
      <c r="E198" s="121"/>
      <c r="F198" s="132"/>
      <c r="G198" s="124"/>
      <c r="H198" s="152"/>
      <c r="I198" s="136"/>
      <c r="J198" s="148"/>
    </row>
    <row r="199" s="97" customFormat="1" ht="18" customHeight="1" spans="1:10">
      <c r="A199" s="114">
        <v>20603</v>
      </c>
      <c r="B199" s="115" t="s">
        <v>1737</v>
      </c>
      <c r="C199" s="116">
        <f t="shared" ref="C199:I199" si="40">SUM(C200)</f>
        <v>0</v>
      </c>
      <c r="D199" s="144"/>
      <c r="E199" s="116">
        <f t="shared" si="40"/>
        <v>0</v>
      </c>
      <c r="F199" s="116">
        <f t="shared" si="40"/>
        <v>0</v>
      </c>
      <c r="G199" s="118">
        <f t="shared" si="40"/>
        <v>0</v>
      </c>
      <c r="H199" s="118">
        <f t="shared" si="40"/>
        <v>0</v>
      </c>
      <c r="I199" s="118">
        <f t="shared" si="40"/>
        <v>0</v>
      </c>
      <c r="J199" s="140"/>
    </row>
    <row r="200" s="97" customFormat="1" ht="18" customHeight="1" spans="1:10">
      <c r="A200" s="119">
        <v>2060302</v>
      </c>
      <c r="B200" s="120" t="s">
        <v>1738</v>
      </c>
      <c r="C200" s="121"/>
      <c r="D200" s="122"/>
      <c r="E200" s="121"/>
      <c r="F200" s="123"/>
      <c r="G200" s="124"/>
      <c r="H200" s="122"/>
      <c r="I200" s="137"/>
      <c r="J200" s="140"/>
    </row>
    <row r="201" s="97" customFormat="1" ht="21" customHeight="1" spans="1:10">
      <c r="A201" s="114">
        <v>20607</v>
      </c>
      <c r="B201" s="115" t="s">
        <v>1739</v>
      </c>
      <c r="C201" s="116">
        <f t="shared" ref="C201:H201" si="41">SUM(C202:C203)</f>
        <v>0</v>
      </c>
      <c r="D201" s="144"/>
      <c r="E201" s="116">
        <f t="shared" si="41"/>
        <v>0</v>
      </c>
      <c r="F201" s="116">
        <f t="shared" si="41"/>
        <v>0</v>
      </c>
      <c r="G201" s="118">
        <f t="shared" si="41"/>
        <v>0</v>
      </c>
      <c r="H201" s="118">
        <f t="shared" si="41"/>
        <v>0</v>
      </c>
      <c r="I201" s="118">
        <f>SUM(I202:I204)</f>
        <v>0</v>
      </c>
      <c r="J201" s="140"/>
    </row>
    <row r="202" s="97" customFormat="1" ht="21" customHeight="1" spans="1:10">
      <c r="A202" s="119">
        <v>2060701</v>
      </c>
      <c r="B202" s="120" t="s">
        <v>1740</v>
      </c>
      <c r="C202" s="121"/>
      <c r="D202" s="122"/>
      <c r="E202" s="121"/>
      <c r="F202" s="123"/>
      <c r="G202" s="124"/>
      <c r="H202" s="122"/>
      <c r="I202" s="137"/>
      <c r="J202" s="140"/>
    </row>
    <row r="203" s="97" customFormat="1" ht="21.95" customHeight="1" spans="1:10">
      <c r="A203" s="119">
        <v>2060702</v>
      </c>
      <c r="B203" s="120" t="s">
        <v>1741</v>
      </c>
      <c r="C203" s="121"/>
      <c r="D203" s="122"/>
      <c r="E203" s="121"/>
      <c r="F203" s="123"/>
      <c r="G203" s="124"/>
      <c r="H203" s="122"/>
      <c r="I203" s="137"/>
      <c r="J203" s="140"/>
    </row>
    <row r="204" s="97" customFormat="1" ht="21.95" customHeight="1" spans="1:10">
      <c r="A204" s="119">
        <v>2060799</v>
      </c>
      <c r="B204" s="120" t="s">
        <v>1742</v>
      </c>
      <c r="C204" s="121"/>
      <c r="D204" s="122"/>
      <c r="E204" s="121"/>
      <c r="F204" s="123"/>
      <c r="G204" s="124"/>
      <c r="H204" s="123"/>
      <c r="I204" s="139"/>
      <c r="J204" s="140"/>
    </row>
    <row r="205" s="97" customFormat="1" ht="21.95" customHeight="1" spans="1:10">
      <c r="A205" s="114">
        <v>20699</v>
      </c>
      <c r="B205" s="115" t="s">
        <v>1743</v>
      </c>
      <c r="C205" s="121"/>
      <c r="D205" s="122"/>
      <c r="E205" s="121"/>
      <c r="F205" s="123"/>
      <c r="G205" s="146">
        <f t="shared" ref="G205:I205" si="42">G206</f>
        <v>506</v>
      </c>
      <c r="H205" s="146" t="str">
        <f t="shared" si="42"/>
        <v>奥宇钢铁有限公司发展资金496万元（财政局提意见）。保密局科技经费10万元。</v>
      </c>
      <c r="I205" s="146">
        <f t="shared" si="42"/>
        <v>0</v>
      </c>
      <c r="J205" s="140"/>
    </row>
    <row r="206" s="97" customFormat="1" ht="21.95" customHeight="1" spans="1:10">
      <c r="A206" s="119">
        <v>2069999</v>
      </c>
      <c r="B206" s="120" t="s">
        <v>1744</v>
      </c>
      <c r="C206" s="121"/>
      <c r="D206" s="122"/>
      <c r="E206" s="121"/>
      <c r="F206" s="123"/>
      <c r="G206" s="124">
        <v>506</v>
      </c>
      <c r="H206" s="128" t="s">
        <v>1745</v>
      </c>
      <c r="I206" s="137"/>
      <c r="J206" s="140"/>
    </row>
    <row r="207" s="100" customFormat="1" ht="15.75" customHeight="1" spans="1:10">
      <c r="A207" s="114">
        <v>207</v>
      </c>
      <c r="B207" s="115" t="s">
        <v>1746</v>
      </c>
      <c r="C207" s="116">
        <f t="shared" ref="C207:H207" si="43">C208+C221+C226+C232</f>
        <v>65.78</v>
      </c>
      <c r="D207" s="144"/>
      <c r="E207" s="116">
        <f t="shared" si="43"/>
        <v>267.15</v>
      </c>
      <c r="F207" s="116">
        <f t="shared" si="43"/>
        <v>0</v>
      </c>
      <c r="G207" s="118">
        <f t="shared" si="43"/>
        <v>236.23</v>
      </c>
      <c r="H207" s="118">
        <f t="shared" si="43"/>
        <v>0</v>
      </c>
      <c r="I207" s="118">
        <f>I208+I221+I226+I232+I238+I243</f>
        <v>-152</v>
      </c>
      <c r="J207" s="135"/>
    </row>
    <row r="208" s="100" customFormat="1" ht="15.75" customHeight="1" spans="1:10">
      <c r="A208" s="114">
        <v>20701</v>
      </c>
      <c r="B208" s="115" t="s">
        <v>1747</v>
      </c>
      <c r="C208" s="116">
        <f t="shared" ref="C208:I208" si="44">SUM(C209:C220)</f>
        <v>0</v>
      </c>
      <c r="D208" s="144"/>
      <c r="E208" s="116">
        <f t="shared" si="44"/>
        <v>29.04</v>
      </c>
      <c r="F208" s="116">
        <f t="shared" si="44"/>
        <v>0</v>
      </c>
      <c r="G208" s="118">
        <f t="shared" si="44"/>
        <v>10</v>
      </c>
      <c r="H208" s="118">
        <f t="shared" si="44"/>
        <v>0</v>
      </c>
      <c r="I208" s="118">
        <f t="shared" si="44"/>
        <v>-20</v>
      </c>
      <c r="J208" s="135"/>
    </row>
    <row r="209" s="100" customFormat="1" ht="15.75" customHeight="1" spans="1:10">
      <c r="A209" s="119">
        <v>2070101</v>
      </c>
      <c r="B209" s="120" t="s">
        <v>1154</v>
      </c>
      <c r="C209" s="116"/>
      <c r="D209" s="144"/>
      <c r="E209" s="121"/>
      <c r="F209" s="145"/>
      <c r="G209" s="146"/>
      <c r="H209" s="144"/>
      <c r="I209" s="141"/>
      <c r="J209" s="135"/>
    </row>
    <row r="210" s="100" customFormat="1" ht="15.75" customHeight="1" spans="1:10">
      <c r="A210" s="119">
        <v>2070102</v>
      </c>
      <c r="B210" s="120" t="s">
        <v>1155</v>
      </c>
      <c r="C210" s="116"/>
      <c r="D210" s="144"/>
      <c r="E210" s="121"/>
      <c r="F210" s="145"/>
      <c r="G210" s="146"/>
      <c r="H210" s="144"/>
      <c r="I210" s="141"/>
      <c r="J210" s="135"/>
    </row>
    <row r="211" s="100" customFormat="1" ht="15.75" customHeight="1" spans="1:10">
      <c r="A211" s="119">
        <v>2070104</v>
      </c>
      <c r="B211" s="120" t="s">
        <v>1748</v>
      </c>
      <c r="C211" s="116"/>
      <c r="D211" s="144"/>
      <c r="E211" s="121"/>
      <c r="F211" s="145"/>
      <c r="G211" s="146"/>
      <c r="H211" s="144"/>
      <c r="I211" s="141"/>
      <c r="J211" s="135"/>
    </row>
    <row r="212" s="100" customFormat="1" ht="17.25" customHeight="1" spans="1:10">
      <c r="A212" s="119">
        <v>2070107</v>
      </c>
      <c r="B212" s="120" t="s">
        <v>1749</v>
      </c>
      <c r="C212" s="116"/>
      <c r="D212" s="144"/>
      <c r="E212" s="121"/>
      <c r="F212" s="123"/>
      <c r="G212" s="146"/>
      <c r="H212" s="122"/>
      <c r="I212" s="141"/>
      <c r="J212" s="122"/>
    </row>
    <row r="213" s="100" customFormat="1" ht="17.25" customHeight="1" spans="1:10">
      <c r="A213" s="119">
        <v>2070108</v>
      </c>
      <c r="B213" s="120" t="s">
        <v>1750</v>
      </c>
      <c r="C213" s="116"/>
      <c r="D213" s="144"/>
      <c r="E213" s="121"/>
      <c r="F213" s="123"/>
      <c r="G213" s="146"/>
      <c r="H213" s="122"/>
      <c r="I213" s="141"/>
      <c r="J213" s="122"/>
    </row>
    <row r="214" s="100" customFormat="1" ht="15.75" customHeight="1" spans="1:10">
      <c r="A214" s="119">
        <v>2070109</v>
      </c>
      <c r="B214" s="120" t="s">
        <v>1751</v>
      </c>
      <c r="C214" s="116"/>
      <c r="D214" s="144"/>
      <c r="E214" s="121">
        <v>15</v>
      </c>
      <c r="F214" s="123" t="s">
        <v>1752</v>
      </c>
      <c r="G214" s="124">
        <v>10</v>
      </c>
      <c r="H214" s="128" t="s">
        <v>1753</v>
      </c>
      <c r="I214" s="136"/>
      <c r="J214" s="128"/>
    </row>
    <row r="215" s="100" customFormat="1" ht="15.75" customHeight="1" spans="1:10">
      <c r="A215" s="119">
        <v>2070110</v>
      </c>
      <c r="B215" s="120" t="s">
        <v>1754</v>
      </c>
      <c r="C215" s="116"/>
      <c r="D215" s="144"/>
      <c r="E215" s="121"/>
      <c r="F215" s="123"/>
      <c r="G215" s="124"/>
      <c r="H215" s="128"/>
      <c r="I215" s="137"/>
      <c r="J215" s="122"/>
    </row>
    <row r="216" s="100" customFormat="1" ht="15.75" customHeight="1" spans="1:10">
      <c r="A216" s="119">
        <v>2070111</v>
      </c>
      <c r="B216" s="120" t="s">
        <v>1755</v>
      </c>
      <c r="C216" s="116"/>
      <c r="D216" s="144"/>
      <c r="E216" s="121"/>
      <c r="F216" s="123"/>
      <c r="G216" s="124"/>
      <c r="H216" s="128"/>
      <c r="I216" s="137"/>
      <c r="J216" s="122"/>
    </row>
    <row r="217" s="100" customFormat="1" ht="39" customHeight="1" spans="1:10">
      <c r="A217" s="119">
        <v>2070112</v>
      </c>
      <c r="B217" s="120" t="s">
        <v>1756</v>
      </c>
      <c r="C217" s="116"/>
      <c r="D217" s="144"/>
      <c r="E217" s="121"/>
      <c r="F217" s="123"/>
      <c r="G217" s="124"/>
      <c r="H217" s="128"/>
      <c r="I217" s="136"/>
      <c r="J217" s="128"/>
    </row>
    <row r="218" s="100" customFormat="1" ht="30" customHeight="1" spans="1:10">
      <c r="A218" s="119">
        <v>2070113</v>
      </c>
      <c r="B218" s="120" t="s">
        <v>1757</v>
      </c>
      <c r="C218" s="116"/>
      <c r="D218" s="144"/>
      <c r="E218" s="121"/>
      <c r="F218" s="123"/>
      <c r="G218" s="124"/>
      <c r="H218" s="128"/>
      <c r="I218" s="136"/>
      <c r="J218" s="128"/>
    </row>
    <row r="219" s="100" customFormat="1" ht="37" customHeight="1" spans="1:10">
      <c r="A219" s="119">
        <v>2070114</v>
      </c>
      <c r="B219" s="120" t="s">
        <v>1758</v>
      </c>
      <c r="C219" s="116"/>
      <c r="D219" s="144"/>
      <c r="E219" s="121"/>
      <c r="F219" s="123"/>
      <c r="G219" s="124"/>
      <c r="H219" s="128"/>
      <c r="I219" s="136">
        <v>-20</v>
      </c>
      <c r="J219" s="138" t="s">
        <v>1759</v>
      </c>
    </row>
    <row r="220" s="100" customFormat="1" ht="55" customHeight="1" spans="1:10">
      <c r="A220" s="119">
        <v>2070199</v>
      </c>
      <c r="B220" s="120" t="s">
        <v>1760</v>
      </c>
      <c r="C220" s="116"/>
      <c r="D220" s="144"/>
      <c r="E220" s="121">
        <v>14.04</v>
      </c>
      <c r="F220" s="132" t="s">
        <v>1761</v>
      </c>
      <c r="G220" s="146"/>
      <c r="H220" s="152"/>
      <c r="I220" s="136"/>
      <c r="J220" s="128"/>
    </row>
    <row r="221" s="100" customFormat="1" ht="15.75" customHeight="1" spans="1:10">
      <c r="A221" s="114">
        <v>20702</v>
      </c>
      <c r="B221" s="115" t="s">
        <v>1762</v>
      </c>
      <c r="C221" s="116">
        <f t="shared" ref="C221:J221" si="45">SUM(C222:C225)</f>
        <v>0</v>
      </c>
      <c r="D221" s="144"/>
      <c r="E221" s="116">
        <f t="shared" si="45"/>
        <v>6.4</v>
      </c>
      <c r="F221" s="116">
        <f t="shared" si="45"/>
        <v>0</v>
      </c>
      <c r="G221" s="118">
        <f t="shared" si="45"/>
        <v>3.52</v>
      </c>
      <c r="H221" s="118">
        <f t="shared" si="45"/>
        <v>0</v>
      </c>
      <c r="I221" s="118">
        <f t="shared" si="45"/>
        <v>-11</v>
      </c>
      <c r="J221" s="116">
        <f t="shared" si="45"/>
        <v>0</v>
      </c>
    </row>
    <row r="222" s="100" customFormat="1" ht="15.75" customHeight="1" spans="1:10">
      <c r="A222" s="119">
        <v>2070201</v>
      </c>
      <c r="B222" s="120" t="s">
        <v>1154</v>
      </c>
      <c r="C222" s="116"/>
      <c r="D222" s="144"/>
      <c r="E222" s="116"/>
      <c r="F222" s="145"/>
      <c r="G222" s="146"/>
      <c r="H222" s="144"/>
      <c r="I222" s="141"/>
      <c r="J222" s="144"/>
    </row>
    <row r="223" s="100" customFormat="1" ht="33.95" customHeight="1" spans="1:10">
      <c r="A223" s="119">
        <v>2070204</v>
      </c>
      <c r="B223" s="120" t="s">
        <v>1763</v>
      </c>
      <c r="C223" s="116"/>
      <c r="D223" s="144"/>
      <c r="E223" s="121">
        <v>6.4</v>
      </c>
      <c r="F223" s="123" t="s">
        <v>1764</v>
      </c>
      <c r="G223" s="124">
        <v>3.52</v>
      </c>
      <c r="H223" s="127" t="s">
        <v>1765</v>
      </c>
      <c r="I223" s="136"/>
      <c r="J223" s="128"/>
    </row>
    <row r="224" s="100" customFormat="1" ht="15.75" customHeight="1" spans="1:10">
      <c r="A224" s="119">
        <v>2070206</v>
      </c>
      <c r="B224" s="120" t="s">
        <v>1766</v>
      </c>
      <c r="C224" s="116"/>
      <c r="D224" s="144"/>
      <c r="E224" s="116"/>
      <c r="F224" s="145"/>
      <c r="G224" s="146"/>
      <c r="H224" s="144"/>
      <c r="I224" s="137"/>
      <c r="J224" s="174" t="s">
        <v>1767</v>
      </c>
    </row>
    <row r="225" s="100" customFormat="1" ht="23" customHeight="1" spans="1:10">
      <c r="A225" s="119">
        <v>2070299</v>
      </c>
      <c r="B225" s="120" t="s">
        <v>1768</v>
      </c>
      <c r="C225" s="116"/>
      <c r="D225" s="144"/>
      <c r="E225" s="116"/>
      <c r="F225" s="145"/>
      <c r="G225" s="146"/>
      <c r="H225" s="144"/>
      <c r="I225" s="136">
        <v>-11</v>
      </c>
      <c r="J225" s="138" t="s">
        <v>1769</v>
      </c>
    </row>
    <row r="226" s="100" customFormat="1" ht="15.75" customHeight="1" spans="1:10">
      <c r="A226" s="114">
        <v>20703</v>
      </c>
      <c r="B226" s="115" t="s">
        <v>1770</v>
      </c>
      <c r="C226" s="116">
        <f t="shared" ref="C226:J226" si="46">SUM(C227:C231)</f>
        <v>10</v>
      </c>
      <c r="D226" s="144"/>
      <c r="E226" s="116">
        <f t="shared" si="46"/>
        <v>125</v>
      </c>
      <c r="F226" s="116">
        <f t="shared" si="46"/>
        <v>0</v>
      </c>
      <c r="G226" s="118">
        <f t="shared" si="46"/>
        <v>125</v>
      </c>
      <c r="H226" s="118">
        <f t="shared" si="46"/>
        <v>0</v>
      </c>
      <c r="I226" s="118">
        <f t="shared" si="46"/>
        <v>-130</v>
      </c>
      <c r="J226" s="116">
        <f t="shared" si="46"/>
        <v>0</v>
      </c>
    </row>
    <row r="227" s="97" customFormat="1" ht="18" customHeight="1" spans="1:10">
      <c r="A227" s="119">
        <v>2070301</v>
      </c>
      <c r="B227" s="120" t="s">
        <v>1154</v>
      </c>
      <c r="C227" s="121"/>
      <c r="D227" s="122"/>
      <c r="E227" s="121"/>
      <c r="F227" s="123"/>
      <c r="G227" s="124"/>
      <c r="H227" s="122"/>
      <c r="I227" s="137"/>
      <c r="J227" s="122"/>
    </row>
    <row r="228" s="97" customFormat="1" ht="38" customHeight="1" spans="1:10">
      <c r="A228" s="119">
        <v>2070305</v>
      </c>
      <c r="B228" s="120" t="s">
        <v>1771</v>
      </c>
      <c r="C228" s="121">
        <v>10</v>
      </c>
      <c r="D228" s="122" t="s">
        <v>1772</v>
      </c>
      <c r="E228" s="121">
        <v>5</v>
      </c>
      <c r="F228" s="123" t="s">
        <v>1773</v>
      </c>
      <c r="G228" s="124">
        <v>5</v>
      </c>
      <c r="H228" s="128" t="s">
        <v>1774</v>
      </c>
      <c r="I228" s="136">
        <v>-10</v>
      </c>
      <c r="J228" s="138" t="s">
        <v>1775</v>
      </c>
    </row>
    <row r="229" s="97" customFormat="1" ht="18" customHeight="1" spans="1:10">
      <c r="A229" s="119">
        <v>2070307</v>
      </c>
      <c r="B229" s="120" t="s">
        <v>1776</v>
      </c>
      <c r="C229" s="121"/>
      <c r="D229" s="125"/>
      <c r="E229" s="121">
        <v>120</v>
      </c>
      <c r="F229" s="123" t="s">
        <v>1777</v>
      </c>
      <c r="G229" s="124">
        <v>120</v>
      </c>
      <c r="H229" s="128" t="s">
        <v>1778</v>
      </c>
      <c r="I229" s="136">
        <v>-120</v>
      </c>
      <c r="J229" s="138" t="s">
        <v>1779</v>
      </c>
    </row>
    <row r="230" s="97" customFormat="1" ht="21" customHeight="1" spans="1:10">
      <c r="A230" s="119">
        <v>2070308</v>
      </c>
      <c r="B230" s="120" t="s">
        <v>1780</v>
      </c>
      <c r="C230" s="121"/>
      <c r="D230" s="125"/>
      <c r="E230" s="121"/>
      <c r="F230" s="126"/>
      <c r="G230" s="124"/>
      <c r="H230" s="125"/>
      <c r="I230" s="137"/>
      <c r="J230" s="140"/>
    </row>
    <row r="231" s="97" customFormat="1" ht="25" customHeight="1" spans="1:10">
      <c r="A231" s="119">
        <v>2070399</v>
      </c>
      <c r="B231" s="120" t="s">
        <v>1781</v>
      </c>
      <c r="C231" s="121"/>
      <c r="D231" s="125"/>
      <c r="E231" s="121"/>
      <c r="F231" s="126"/>
      <c r="G231" s="124"/>
      <c r="H231" s="125"/>
      <c r="I231" s="137"/>
      <c r="J231" s="140"/>
    </row>
    <row r="232" s="100" customFormat="1" ht="20" customHeight="1" spans="1:10">
      <c r="A232" s="114">
        <v>20706</v>
      </c>
      <c r="B232" s="115" t="s">
        <v>1782</v>
      </c>
      <c r="C232" s="116">
        <f t="shared" ref="C232:I232" si="47">SUM(C233:C237)</f>
        <v>55.78</v>
      </c>
      <c r="D232" s="117"/>
      <c r="E232" s="116">
        <f t="shared" si="47"/>
        <v>106.71</v>
      </c>
      <c r="F232" s="116">
        <f t="shared" si="47"/>
        <v>0</v>
      </c>
      <c r="G232" s="118">
        <f t="shared" si="47"/>
        <v>97.71</v>
      </c>
      <c r="H232" s="118">
        <f t="shared" si="47"/>
        <v>0</v>
      </c>
      <c r="I232" s="118">
        <f t="shared" si="47"/>
        <v>0</v>
      </c>
      <c r="J232" s="135"/>
    </row>
    <row r="233" s="97" customFormat="1" ht="19" customHeight="1" spans="1:10">
      <c r="A233" s="119">
        <v>2070601</v>
      </c>
      <c r="B233" s="120" t="s">
        <v>1154</v>
      </c>
      <c r="C233" s="121"/>
      <c r="D233" s="125"/>
      <c r="E233" s="121"/>
      <c r="F233" s="126"/>
      <c r="G233" s="124"/>
      <c r="H233" s="125"/>
      <c r="I233" s="137"/>
      <c r="J233" s="125"/>
    </row>
    <row r="234" s="97" customFormat="1" ht="26" customHeight="1" spans="1:10">
      <c r="A234" s="119">
        <v>2070604</v>
      </c>
      <c r="B234" s="120" t="s">
        <v>1783</v>
      </c>
      <c r="C234" s="121">
        <v>25</v>
      </c>
      <c r="D234" s="122" t="s">
        <v>1784</v>
      </c>
      <c r="E234" s="121">
        <v>72.51</v>
      </c>
      <c r="F234" s="123" t="s">
        <v>1785</v>
      </c>
      <c r="G234" s="124">
        <v>53.51</v>
      </c>
      <c r="H234" s="128" t="s">
        <v>1786</v>
      </c>
      <c r="I234" s="137"/>
      <c r="J234" s="122"/>
    </row>
    <row r="235" s="97" customFormat="1" ht="25" customHeight="1" spans="1:10">
      <c r="A235" s="119">
        <v>2070605</v>
      </c>
      <c r="B235" s="120" t="s">
        <v>1787</v>
      </c>
      <c r="C235" s="121"/>
      <c r="D235" s="122"/>
      <c r="E235" s="121"/>
      <c r="F235" s="123"/>
      <c r="G235" s="124"/>
      <c r="H235" s="128"/>
      <c r="I235" s="136"/>
      <c r="J235" s="128"/>
    </row>
    <row r="236" s="97" customFormat="1" ht="33" customHeight="1" spans="1:10">
      <c r="A236" s="119">
        <v>2070607</v>
      </c>
      <c r="B236" s="120" t="s">
        <v>1788</v>
      </c>
      <c r="C236" s="121"/>
      <c r="D236" s="125"/>
      <c r="E236" s="121"/>
      <c r="F236" s="126"/>
      <c r="G236" s="124">
        <v>10</v>
      </c>
      <c r="H236" s="128" t="s">
        <v>1789</v>
      </c>
      <c r="I236" s="136"/>
      <c r="J236" s="128"/>
    </row>
    <row r="237" s="97" customFormat="1" ht="25" customHeight="1" spans="1:10">
      <c r="A237" s="119">
        <v>2070699</v>
      </c>
      <c r="B237" s="120" t="s">
        <v>1790</v>
      </c>
      <c r="C237" s="121">
        <v>30.78</v>
      </c>
      <c r="D237" s="122" t="s">
        <v>1791</v>
      </c>
      <c r="E237" s="121">
        <v>34.2</v>
      </c>
      <c r="F237" s="123" t="s">
        <v>1792</v>
      </c>
      <c r="G237" s="124">
        <v>34.2</v>
      </c>
      <c r="H237" s="122" t="s">
        <v>1793</v>
      </c>
      <c r="I237" s="137"/>
      <c r="J237" s="122"/>
    </row>
    <row r="238" s="97" customFormat="1" ht="27" customHeight="1" spans="1:10">
      <c r="A238" s="114">
        <v>20708</v>
      </c>
      <c r="B238" s="115" t="s">
        <v>1794</v>
      </c>
      <c r="C238" s="116">
        <f t="shared" ref="C238:I238" si="48">SUM(C239:C242)</f>
        <v>55.78</v>
      </c>
      <c r="D238" s="117"/>
      <c r="E238" s="116">
        <f t="shared" si="48"/>
        <v>106.71</v>
      </c>
      <c r="F238" s="116">
        <f t="shared" si="48"/>
        <v>0</v>
      </c>
      <c r="G238" s="118">
        <f t="shared" si="48"/>
        <v>87.71</v>
      </c>
      <c r="H238" s="118">
        <f t="shared" si="48"/>
        <v>0</v>
      </c>
      <c r="I238" s="118">
        <f t="shared" si="48"/>
        <v>9</v>
      </c>
      <c r="J238" s="122"/>
    </row>
    <row r="239" s="97" customFormat="1" ht="24" customHeight="1" spans="1:10">
      <c r="A239" s="119">
        <v>2070801</v>
      </c>
      <c r="B239" s="120" t="s">
        <v>1154</v>
      </c>
      <c r="C239" s="121"/>
      <c r="D239" s="125"/>
      <c r="E239" s="121"/>
      <c r="F239" s="126"/>
      <c r="G239" s="124"/>
      <c r="H239" s="125"/>
      <c r="I239" s="137"/>
      <c r="J239" s="122"/>
    </row>
    <row r="240" s="97" customFormat="1" ht="33" customHeight="1" spans="1:10">
      <c r="A240" s="119">
        <v>2070804</v>
      </c>
      <c r="B240" s="120" t="s">
        <v>1795</v>
      </c>
      <c r="C240" s="121">
        <v>25</v>
      </c>
      <c r="D240" s="122" t="s">
        <v>1784</v>
      </c>
      <c r="E240" s="121">
        <v>72.51</v>
      </c>
      <c r="F240" s="123" t="s">
        <v>1785</v>
      </c>
      <c r="G240" s="124">
        <v>53.51</v>
      </c>
      <c r="H240" s="128" t="s">
        <v>1786</v>
      </c>
      <c r="I240" s="136">
        <v>-3</v>
      </c>
      <c r="J240" s="138" t="s">
        <v>1796</v>
      </c>
    </row>
    <row r="241" s="97" customFormat="1" ht="33" customHeight="1" spans="1:10">
      <c r="A241" s="119">
        <v>2070805</v>
      </c>
      <c r="B241" s="120" t="s">
        <v>1797</v>
      </c>
      <c r="C241" s="121"/>
      <c r="D241" s="122"/>
      <c r="E241" s="121"/>
      <c r="F241" s="123"/>
      <c r="G241" s="124"/>
      <c r="H241" s="128"/>
      <c r="I241" s="137">
        <v>12</v>
      </c>
      <c r="J241" s="122" t="s">
        <v>1798</v>
      </c>
    </row>
    <row r="242" s="97" customFormat="1" ht="33" customHeight="1" spans="1:10">
      <c r="A242" s="119">
        <v>2070899</v>
      </c>
      <c r="B242" s="120" t="s">
        <v>1799</v>
      </c>
      <c r="C242" s="121">
        <v>30.78</v>
      </c>
      <c r="D242" s="122" t="s">
        <v>1791</v>
      </c>
      <c r="E242" s="121">
        <v>34.2</v>
      </c>
      <c r="F242" s="123" t="s">
        <v>1792</v>
      </c>
      <c r="G242" s="124">
        <v>34.2</v>
      </c>
      <c r="H242" s="122" t="s">
        <v>1793</v>
      </c>
      <c r="I242" s="137"/>
      <c r="J242" s="122"/>
    </row>
    <row r="243" s="97" customFormat="1" ht="33" customHeight="1" spans="1:10">
      <c r="A243" s="114">
        <v>20799</v>
      </c>
      <c r="B243" s="115" t="s">
        <v>1800</v>
      </c>
      <c r="C243" s="116" t="e">
        <f t="shared" ref="C243:H243" si="49">SUM(C244:C245)</f>
        <v>#REF!</v>
      </c>
      <c r="D243" s="117"/>
      <c r="E243" s="116" t="e">
        <f t="shared" si="49"/>
        <v>#REF!</v>
      </c>
      <c r="F243" s="116" t="e">
        <f t="shared" si="49"/>
        <v>#REF!</v>
      </c>
      <c r="G243" s="118" t="e">
        <f t="shared" si="49"/>
        <v>#REF!</v>
      </c>
      <c r="H243" s="118" t="e">
        <f t="shared" si="49"/>
        <v>#REF!</v>
      </c>
      <c r="I243" s="118">
        <f>SUM(I244)</f>
        <v>0</v>
      </c>
      <c r="J243" s="122"/>
    </row>
    <row r="244" s="97" customFormat="1" ht="33" customHeight="1" spans="1:10">
      <c r="A244" s="119">
        <v>2079999</v>
      </c>
      <c r="B244" s="120" t="s">
        <v>1801</v>
      </c>
      <c r="C244" s="121"/>
      <c r="D244" s="125"/>
      <c r="E244" s="121"/>
      <c r="F244" s="126"/>
      <c r="G244" s="124"/>
      <c r="H244" s="125"/>
      <c r="I244" s="136"/>
      <c r="J244" s="128"/>
    </row>
    <row r="245" s="100" customFormat="1" ht="19.5" customHeight="1" spans="1:10">
      <c r="A245" s="114">
        <v>208</v>
      </c>
      <c r="B245" s="115" t="s">
        <v>1802</v>
      </c>
      <c r="C245" s="116" t="e">
        <f>C246+C258+C318+C263+C272+C279+C287+C293+C300+#REF!+C306+C309+C312+C315+C332</f>
        <v>#REF!</v>
      </c>
      <c r="D245" s="117"/>
      <c r="E245" s="116" t="e">
        <f>E246+E258+E263+E272+E279+E287+E293+E300+#REF!+E306+E309+E312+E315+E318+E322+E332</f>
        <v>#REF!</v>
      </c>
      <c r="F245" s="116" t="e">
        <f>F246+F258+F263+F272+F279+F287+F293+F300+#REF!+F306+F309+F312+F315+F318+F322+F332</f>
        <v>#REF!</v>
      </c>
      <c r="G245" s="118" t="e">
        <f>G246+G258+G263+G272+G279+G287+G293+G300+#REF!+G306+G309+G312+G315+G318+G322+G332</f>
        <v>#REF!</v>
      </c>
      <c r="H245" s="118" t="e">
        <f>H246+H258+H263+H272+H279+H287+H293+H300+#REF!+H306+H309+H312+H315+H318+H322+H332</f>
        <v>#REF!</v>
      </c>
      <c r="I245" s="118">
        <f>I246+I258+I263+I272+I279+I287+I293+I300+I306+I309+I312+I315+I318+I322+I327+I332</f>
        <v>1328.12</v>
      </c>
      <c r="J245" s="135"/>
    </row>
    <row r="246" s="100" customFormat="1" ht="18.75" customHeight="1" spans="1:10">
      <c r="A246" s="114">
        <v>20801</v>
      </c>
      <c r="B246" s="115" t="s">
        <v>1803</v>
      </c>
      <c r="C246" s="116">
        <f t="shared" ref="C246:I246" si="50">SUM(C247:C257)</f>
        <v>86.32</v>
      </c>
      <c r="D246" s="117"/>
      <c r="E246" s="116">
        <f t="shared" si="50"/>
        <v>673</v>
      </c>
      <c r="F246" s="116">
        <f t="shared" si="50"/>
        <v>0</v>
      </c>
      <c r="G246" s="118">
        <f t="shared" si="50"/>
        <v>676.56</v>
      </c>
      <c r="H246" s="118">
        <f t="shared" si="50"/>
        <v>0</v>
      </c>
      <c r="I246" s="118">
        <f t="shared" si="50"/>
        <v>-3</v>
      </c>
      <c r="J246" s="135"/>
    </row>
    <row r="247" s="97" customFormat="1" ht="23" customHeight="1" spans="1:10">
      <c r="A247" s="119">
        <v>2080101</v>
      </c>
      <c r="B247" s="120" t="s">
        <v>1154</v>
      </c>
      <c r="C247" s="121"/>
      <c r="D247" s="125"/>
      <c r="E247" s="121"/>
      <c r="F247" s="126"/>
      <c r="G247" s="124"/>
      <c r="H247" s="125"/>
      <c r="I247" s="137"/>
      <c r="J247" s="164"/>
    </row>
    <row r="248" s="97" customFormat="1" ht="23" customHeight="1" spans="1:10">
      <c r="A248" s="119">
        <v>2080102</v>
      </c>
      <c r="B248" s="120" t="s">
        <v>1155</v>
      </c>
      <c r="C248" s="121"/>
      <c r="D248" s="125"/>
      <c r="E248" s="121"/>
      <c r="F248" s="126"/>
      <c r="G248" s="124"/>
      <c r="H248" s="125"/>
      <c r="I248" s="137"/>
      <c r="J248" s="164"/>
    </row>
    <row r="249" s="97" customFormat="1" ht="24" customHeight="1" spans="1:10">
      <c r="A249" s="119">
        <v>2080105</v>
      </c>
      <c r="B249" s="120" t="s">
        <v>1804</v>
      </c>
      <c r="C249" s="121">
        <v>15</v>
      </c>
      <c r="D249" s="122" t="s">
        <v>1805</v>
      </c>
      <c r="E249" s="121">
        <v>535</v>
      </c>
      <c r="F249" s="123" t="s">
        <v>1806</v>
      </c>
      <c r="G249" s="124">
        <v>535</v>
      </c>
      <c r="H249" s="128" t="s">
        <v>1807</v>
      </c>
      <c r="I249" s="136"/>
      <c r="J249" s="128"/>
    </row>
    <row r="250" s="97" customFormat="1" ht="39" customHeight="1" spans="1:10">
      <c r="A250" s="119">
        <v>2080106</v>
      </c>
      <c r="B250" s="120" t="s">
        <v>1808</v>
      </c>
      <c r="C250" s="121">
        <v>6</v>
      </c>
      <c r="D250" s="122" t="s">
        <v>1809</v>
      </c>
      <c r="E250" s="121">
        <v>11.5</v>
      </c>
      <c r="F250" s="123" t="s">
        <v>1810</v>
      </c>
      <c r="G250" s="124">
        <v>18</v>
      </c>
      <c r="H250" s="128" t="s">
        <v>1811</v>
      </c>
      <c r="I250" s="136"/>
      <c r="J250" s="128"/>
    </row>
    <row r="251" s="97" customFormat="1" ht="51" customHeight="1" spans="1:10">
      <c r="A251" s="119">
        <v>2080107</v>
      </c>
      <c r="B251" s="120" t="s">
        <v>1812</v>
      </c>
      <c r="C251" s="121">
        <v>6</v>
      </c>
      <c r="D251" s="122" t="s">
        <v>1813</v>
      </c>
      <c r="E251" s="121">
        <v>2.92</v>
      </c>
      <c r="F251" s="123" t="s">
        <v>1814</v>
      </c>
      <c r="G251" s="124">
        <v>2.2</v>
      </c>
      <c r="H251" s="122" t="s">
        <v>1815</v>
      </c>
      <c r="I251" s="136">
        <v>-3</v>
      </c>
      <c r="J251" s="138" t="s">
        <v>1816</v>
      </c>
    </row>
    <row r="252" s="97" customFormat="1" ht="18" customHeight="1" spans="1:10">
      <c r="A252" s="119">
        <v>2080108</v>
      </c>
      <c r="B252" s="120" t="s">
        <v>1483</v>
      </c>
      <c r="C252" s="121"/>
      <c r="D252" s="125"/>
      <c r="E252" s="121"/>
      <c r="F252" s="126"/>
      <c r="G252" s="124"/>
      <c r="H252" s="125"/>
      <c r="I252" s="137"/>
      <c r="J252" s="125"/>
    </row>
    <row r="253" s="97" customFormat="1" ht="86" customHeight="1" spans="1:10">
      <c r="A253" s="119">
        <v>2080109</v>
      </c>
      <c r="B253" s="120" t="s">
        <v>1817</v>
      </c>
      <c r="C253" s="121">
        <v>52.32</v>
      </c>
      <c r="D253" s="122" t="s">
        <v>1818</v>
      </c>
      <c r="E253" s="121">
        <v>87.58</v>
      </c>
      <c r="F253" s="123" t="s">
        <v>1819</v>
      </c>
      <c r="G253" s="124">
        <v>98.36</v>
      </c>
      <c r="H253" s="128" t="s">
        <v>1820</v>
      </c>
      <c r="I253" s="136"/>
      <c r="J253" s="138"/>
    </row>
    <row r="254" s="97" customFormat="1" ht="21" customHeight="1" spans="1:10">
      <c r="A254" s="119">
        <v>2080110</v>
      </c>
      <c r="B254" s="120" t="s">
        <v>1821</v>
      </c>
      <c r="C254" s="121"/>
      <c r="D254" s="125"/>
      <c r="E254" s="121">
        <v>5</v>
      </c>
      <c r="F254" s="123" t="s">
        <v>1822</v>
      </c>
      <c r="G254" s="124">
        <v>2</v>
      </c>
      <c r="H254" s="128" t="s">
        <v>1823</v>
      </c>
      <c r="I254" s="136"/>
      <c r="J254" s="128"/>
    </row>
    <row r="255" s="97" customFormat="1" ht="42" customHeight="1" spans="1:10">
      <c r="A255" s="119">
        <v>2080111</v>
      </c>
      <c r="B255" s="120" t="s">
        <v>1824</v>
      </c>
      <c r="C255" s="121">
        <v>7</v>
      </c>
      <c r="D255" s="122" t="s">
        <v>1825</v>
      </c>
      <c r="E255" s="121">
        <v>31</v>
      </c>
      <c r="F255" s="123" t="s">
        <v>1826</v>
      </c>
      <c r="G255" s="124">
        <v>21</v>
      </c>
      <c r="H255" s="128" t="s">
        <v>1827</v>
      </c>
      <c r="I255" s="136"/>
      <c r="J255" s="128"/>
    </row>
    <row r="256" s="97" customFormat="1" ht="20.25" customHeight="1" spans="1:10">
      <c r="A256" s="119">
        <v>2080112</v>
      </c>
      <c r="B256" s="120" t="s">
        <v>1828</v>
      </c>
      <c r="C256" s="121"/>
      <c r="D256" s="125"/>
      <c r="E256" s="121"/>
      <c r="F256" s="126"/>
      <c r="G256" s="124"/>
      <c r="H256" s="171"/>
      <c r="I256" s="136"/>
      <c r="J256" s="138"/>
    </row>
    <row r="257" s="97" customFormat="1" ht="21" customHeight="1" spans="1:10">
      <c r="A257" s="119">
        <v>2080199</v>
      </c>
      <c r="B257" s="120" t="s">
        <v>1829</v>
      </c>
      <c r="C257" s="121"/>
      <c r="D257" s="125"/>
      <c r="E257" s="121"/>
      <c r="F257" s="126"/>
      <c r="G257" s="124"/>
      <c r="H257" s="125"/>
      <c r="I257" s="137"/>
      <c r="J257" s="125"/>
    </row>
    <row r="258" s="100" customFormat="1" ht="23" customHeight="1" spans="1:10">
      <c r="A258" s="114">
        <v>20802</v>
      </c>
      <c r="B258" s="115" t="s">
        <v>1830</v>
      </c>
      <c r="C258" s="116">
        <f t="shared" ref="C258:I258" si="51">SUM(C259:C262)</f>
        <v>25.9</v>
      </c>
      <c r="D258" s="117"/>
      <c r="E258" s="116">
        <f t="shared" si="51"/>
        <v>103</v>
      </c>
      <c r="F258" s="116">
        <f t="shared" si="51"/>
        <v>0</v>
      </c>
      <c r="G258" s="118">
        <f t="shared" si="51"/>
        <v>111.59</v>
      </c>
      <c r="H258" s="118">
        <f t="shared" si="51"/>
        <v>0</v>
      </c>
      <c r="I258" s="118">
        <f t="shared" si="51"/>
        <v>110</v>
      </c>
      <c r="J258" s="135"/>
    </row>
    <row r="259" s="97" customFormat="1" ht="45" customHeight="1" spans="1:10">
      <c r="A259" s="119">
        <v>2080201</v>
      </c>
      <c r="B259" s="120" t="s">
        <v>1154</v>
      </c>
      <c r="C259" s="121">
        <v>13.5</v>
      </c>
      <c r="D259" s="122" t="s">
        <v>1831</v>
      </c>
      <c r="E259" s="121">
        <v>23</v>
      </c>
      <c r="F259" s="123" t="s">
        <v>1832</v>
      </c>
      <c r="G259" s="124">
        <v>10</v>
      </c>
      <c r="H259" s="128" t="s">
        <v>1833</v>
      </c>
      <c r="I259" s="136"/>
      <c r="J259" s="128"/>
    </row>
    <row r="260" s="97" customFormat="1" ht="39" customHeight="1" spans="1:10">
      <c r="A260" s="119">
        <v>2080207</v>
      </c>
      <c r="B260" s="120" t="s">
        <v>1834</v>
      </c>
      <c r="C260" s="121"/>
      <c r="D260" s="125"/>
      <c r="E260" s="121">
        <v>48</v>
      </c>
      <c r="F260" s="123" t="s">
        <v>1835</v>
      </c>
      <c r="G260" s="124">
        <v>30</v>
      </c>
      <c r="H260" s="128" t="s">
        <v>1836</v>
      </c>
      <c r="I260" s="136"/>
      <c r="J260" s="138"/>
    </row>
    <row r="261" s="97" customFormat="1" ht="30" customHeight="1" spans="1:10">
      <c r="A261" s="119">
        <v>2080208</v>
      </c>
      <c r="B261" s="120" t="s">
        <v>1837</v>
      </c>
      <c r="C261" s="121"/>
      <c r="D261" s="125"/>
      <c r="E261" s="121"/>
      <c r="F261" s="142"/>
      <c r="G261" s="124"/>
      <c r="H261" s="143"/>
      <c r="I261" s="136"/>
      <c r="J261" s="128"/>
    </row>
    <row r="262" s="97" customFormat="1" ht="32" customHeight="1" spans="1:10">
      <c r="A262" s="119">
        <v>2080299</v>
      </c>
      <c r="B262" s="120" t="s">
        <v>1838</v>
      </c>
      <c r="C262" s="121">
        <v>12.4</v>
      </c>
      <c r="D262" s="122" t="s">
        <v>1839</v>
      </c>
      <c r="E262" s="121">
        <v>32</v>
      </c>
      <c r="F262" s="123" t="s">
        <v>1840</v>
      </c>
      <c r="G262" s="124">
        <v>71.59</v>
      </c>
      <c r="H262" s="122" t="s">
        <v>1841</v>
      </c>
      <c r="I262" s="136">
        <v>110</v>
      </c>
      <c r="J262" s="128" t="s">
        <v>1842</v>
      </c>
    </row>
    <row r="263" s="100" customFormat="1" ht="24" customHeight="1" spans="1:10">
      <c r="A263" s="114">
        <v>20805</v>
      </c>
      <c r="B263" s="115" t="s">
        <v>1843</v>
      </c>
      <c r="C263" s="116">
        <f t="shared" ref="C263:H263" si="52">SUM(C265:C271)</f>
        <v>42.21</v>
      </c>
      <c r="D263" s="117"/>
      <c r="E263" s="116">
        <f t="shared" si="52"/>
        <v>38.1</v>
      </c>
      <c r="F263" s="116">
        <f t="shared" si="52"/>
        <v>0</v>
      </c>
      <c r="G263" s="118">
        <f t="shared" si="52"/>
        <v>46.89</v>
      </c>
      <c r="H263" s="118">
        <f t="shared" si="52"/>
        <v>0</v>
      </c>
      <c r="I263" s="118">
        <f>SUM(I264:I271)</f>
        <v>0</v>
      </c>
      <c r="J263" s="135"/>
    </row>
    <row r="264" s="100" customFormat="1" ht="24" customHeight="1" spans="1:10">
      <c r="A264" s="119">
        <v>2080501</v>
      </c>
      <c r="B264" s="120" t="s">
        <v>1844</v>
      </c>
      <c r="C264" s="116"/>
      <c r="D264" s="117"/>
      <c r="E264" s="116"/>
      <c r="F264" s="133"/>
      <c r="G264" s="118"/>
      <c r="H264" s="118"/>
      <c r="I264" s="118"/>
      <c r="J264" s="135"/>
    </row>
    <row r="265" s="97" customFormat="1" ht="24" customHeight="1" spans="1:10">
      <c r="A265" s="119">
        <v>2080502</v>
      </c>
      <c r="B265" s="120" t="s">
        <v>1845</v>
      </c>
      <c r="C265" s="121"/>
      <c r="D265" s="125"/>
      <c r="E265" s="121"/>
      <c r="F265" s="126"/>
      <c r="G265" s="124"/>
      <c r="H265" s="125"/>
      <c r="I265" s="137"/>
      <c r="J265" s="140"/>
    </row>
    <row r="266" s="97" customFormat="1" ht="34" customHeight="1" spans="1:10">
      <c r="A266" s="119">
        <v>2080503</v>
      </c>
      <c r="B266" s="120" t="s">
        <v>1846</v>
      </c>
      <c r="C266" s="121">
        <v>42.21</v>
      </c>
      <c r="D266" s="122" t="s">
        <v>1847</v>
      </c>
      <c r="E266" s="121">
        <v>38.1</v>
      </c>
      <c r="F266" s="123" t="s">
        <v>1848</v>
      </c>
      <c r="G266" s="124">
        <v>46.89</v>
      </c>
      <c r="H266" s="128" t="s">
        <v>1849</v>
      </c>
      <c r="I266" s="136"/>
      <c r="J266" s="128"/>
    </row>
    <row r="267" s="97" customFormat="1" ht="14.25" customHeight="1" spans="1:10">
      <c r="A267" s="119">
        <v>2080504</v>
      </c>
      <c r="B267" s="120" t="s">
        <v>1850</v>
      </c>
      <c r="C267" s="121"/>
      <c r="D267" s="125"/>
      <c r="E267" s="121"/>
      <c r="F267" s="126"/>
      <c r="G267" s="124"/>
      <c r="H267" s="125"/>
      <c r="I267" s="137"/>
      <c r="J267" s="140"/>
    </row>
    <row r="268" s="97" customFormat="1" ht="14.25" customHeight="1" spans="1:10">
      <c r="A268" s="119">
        <v>2080505</v>
      </c>
      <c r="B268" s="120" t="s">
        <v>1851</v>
      </c>
      <c r="C268" s="121"/>
      <c r="D268" s="125"/>
      <c r="E268" s="121"/>
      <c r="F268" s="126"/>
      <c r="G268" s="124"/>
      <c r="H268" s="125"/>
      <c r="I268" s="137"/>
      <c r="J268" s="140"/>
    </row>
    <row r="269" s="97" customFormat="1" ht="14.25" customHeight="1" spans="1:10">
      <c r="A269" s="119">
        <v>2080506</v>
      </c>
      <c r="B269" s="120" t="s">
        <v>1852</v>
      </c>
      <c r="C269" s="121"/>
      <c r="D269" s="125"/>
      <c r="E269" s="121"/>
      <c r="F269" s="126"/>
      <c r="G269" s="124"/>
      <c r="H269" s="125"/>
      <c r="I269" s="137"/>
      <c r="J269" s="140"/>
    </row>
    <row r="270" s="97" customFormat="1" ht="14.25" customHeight="1" spans="1:10">
      <c r="A270" s="119">
        <v>2080507</v>
      </c>
      <c r="B270" s="120" t="s">
        <v>1853</v>
      </c>
      <c r="C270" s="121"/>
      <c r="D270" s="125"/>
      <c r="E270" s="121"/>
      <c r="F270" s="126"/>
      <c r="G270" s="124"/>
      <c r="H270" s="125"/>
      <c r="I270" s="137"/>
      <c r="J270" s="140"/>
    </row>
    <row r="271" s="97" customFormat="1" ht="14.25" customHeight="1" spans="1:10">
      <c r="A271" s="119">
        <v>2080599</v>
      </c>
      <c r="B271" s="120" t="s">
        <v>1854</v>
      </c>
      <c r="C271" s="121"/>
      <c r="D271" s="125"/>
      <c r="E271" s="121"/>
      <c r="F271" s="126"/>
      <c r="G271" s="124"/>
      <c r="H271" s="125"/>
      <c r="I271" s="137"/>
      <c r="J271" s="140"/>
    </row>
    <row r="272" s="100" customFormat="1" ht="14.25" customHeight="1" spans="1:10">
      <c r="A272" s="114">
        <v>20807</v>
      </c>
      <c r="B272" s="115" t="s">
        <v>1855</v>
      </c>
      <c r="C272" s="116">
        <f t="shared" ref="C272:I272" si="53">SUM(C273:C278)</f>
        <v>1554.15</v>
      </c>
      <c r="D272" s="117"/>
      <c r="E272" s="116">
        <f t="shared" si="53"/>
        <v>1769.94</v>
      </c>
      <c r="F272" s="116">
        <f t="shared" si="53"/>
        <v>0</v>
      </c>
      <c r="G272" s="118">
        <f t="shared" si="53"/>
        <v>2049.87</v>
      </c>
      <c r="H272" s="118">
        <f t="shared" si="53"/>
        <v>0</v>
      </c>
      <c r="I272" s="118">
        <f t="shared" si="53"/>
        <v>0</v>
      </c>
      <c r="J272" s="135"/>
    </row>
    <row r="273" s="97" customFormat="1" ht="21" customHeight="1" spans="1:10">
      <c r="A273" s="119">
        <v>2080701</v>
      </c>
      <c r="B273" s="120" t="s">
        <v>1856</v>
      </c>
      <c r="C273" s="121"/>
      <c r="D273" s="125"/>
      <c r="E273" s="121"/>
      <c r="F273" s="126"/>
      <c r="G273" s="124"/>
      <c r="H273" s="125"/>
      <c r="I273" s="137"/>
      <c r="J273" s="175"/>
    </row>
    <row r="274" s="97" customFormat="1" ht="21" customHeight="1" spans="1:10">
      <c r="A274" s="119">
        <v>2080702</v>
      </c>
      <c r="B274" s="120" t="s">
        <v>1857</v>
      </c>
      <c r="C274" s="121"/>
      <c r="D274" s="125"/>
      <c r="E274" s="121"/>
      <c r="F274" s="126"/>
      <c r="G274" s="124"/>
      <c r="H274" s="125"/>
      <c r="I274" s="136"/>
      <c r="J274" s="176"/>
    </row>
    <row r="275" s="97" customFormat="1" ht="18" customHeight="1" spans="1:10">
      <c r="A275" s="119">
        <v>2080704</v>
      </c>
      <c r="B275" s="120" t="s">
        <v>1858</v>
      </c>
      <c r="C275" s="121"/>
      <c r="D275" s="125"/>
      <c r="E275" s="121"/>
      <c r="F275" s="126"/>
      <c r="G275" s="124"/>
      <c r="H275" s="125"/>
      <c r="I275" s="137"/>
      <c r="J275" s="137"/>
    </row>
    <row r="276" s="97" customFormat="1" ht="73" customHeight="1" spans="1:10">
      <c r="A276" s="119">
        <v>2080705</v>
      </c>
      <c r="B276" s="120" t="s">
        <v>1859</v>
      </c>
      <c r="C276" s="121">
        <v>1554.15</v>
      </c>
      <c r="D276" s="122" t="s">
        <v>1860</v>
      </c>
      <c r="E276" s="121">
        <v>1769.94</v>
      </c>
      <c r="F276" s="123" t="s">
        <v>1861</v>
      </c>
      <c r="G276" s="124">
        <v>2009.55</v>
      </c>
      <c r="H276" s="128" t="s">
        <v>1862</v>
      </c>
      <c r="I276" s="136"/>
      <c r="J276" s="128"/>
    </row>
    <row r="277" s="97" customFormat="1" ht="18" customHeight="1" spans="1:10">
      <c r="A277" s="119">
        <v>2080709</v>
      </c>
      <c r="B277" s="120" t="s">
        <v>1863</v>
      </c>
      <c r="C277" s="121"/>
      <c r="D277" s="125"/>
      <c r="E277" s="121"/>
      <c r="F277" s="126"/>
      <c r="G277" s="124"/>
      <c r="H277" s="125"/>
      <c r="I277" s="137"/>
      <c r="J277" s="122"/>
    </row>
    <row r="278" s="97" customFormat="1" ht="24.75" customHeight="1" spans="1:10">
      <c r="A278" s="119">
        <v>2080799</v>
      </c>
      <c r="B278" s="120" t="s">
        <v>1864</v>
      </c>
      <c r="C278" s="121"/>
      <c r="D278" s="125"/>
      <c r="E278" s="121"/>
      <c r="F278" s="123"/>
      <c r="G278" s="124">
        <v>40.32</v>
      </c>
      <c r="H278" s="128" t="s">
        <v>1865</v>
      </c>
      <c r="I278" s="136"/>
      <c r="J278" s="128"/>
    </row>
    <row r="279" s="100" customFormat="1" ht="16.5" customHeight="1" spans="1:10">
      <c r="A279" s="114">
        <v>20808</v>
      </c>
      <c r="B279" s="115" t="s">
        <v>1866</v>
      </c>
      <c r="C279" s="116">
        <f t="shared" ref="C279:J279" si="54">SUM(C280:C286)</f>
        <v>613.47</v>
      </c>
      <c r="D279" s="117"/>
      <c r="E279" s="116">
        <f t="shared" si="54"/>
        <v>525.35</v>
      </c>
      <c r="F279" s="116">
        <f t="shared" si="54"/>
        <v>0</v>
      </c>
      <c r="G279" s="118">
        <f t="shared" si="54"/>
        <v>565.78</v>
      </c>
      <c r="H279" s="118">
        <f t="shared" si="54"/>
        <v>0</v>
      </c>
      <c r="I279" s="118">
        <f t="shared" si="54"/>
        <v>89.88</v>
      </c>
      <c r="J279" s="116">
        <f t="shared" si="54"/>
        <v>0</v>
      </c>
    </row>
    <row r="280" s="97" customFormat="1" ht="56.25" customHeight="1" spans="1:10">
      <c r="A280" s="119">
        <v>2080801</v>
      </c>
      <c r="B280" s="120" t="s">
        <v>1867</v>
      </c>
      <c r="C280" s="121">
        <v>330</v>
      </c>
      <c r="D280" s="122" t="s">
        <v>1868</v>
      </c>
      <c r="E280" s="121">
        <v>253.34</v>
      </c>
      <c r="F280" s="123" t="s">
        <v>1869</v>
      </c>
      <c r="G280" s="124">
        <v>224.26</v>
      </c>
      <c r="H280" s="122" t="s">
        <v>1870</v>
      </c>
      <c r="I280" s="136">
        <v>-30.12</v>
      </c>
      <c r="J280" s="138" t="s">
        <v>1871</v>
      </c>
    </row>
    <row r="281" s="97" customFormat="1" ht="20.25" customHeight="1" spans="1:10">
      <c r="A281" s="119">
        <v>2080802</v>
      </c>
      <c r="B281" s="120" t="s">
        <v>1872</v>
      </c>
      <c r="C281" s="121"/>
      <c r="D281" s="125"/>
      <c r="E281" s="121"/>
      <c r="F281" s="126"/>
      <c r="G281" s="124"/>
      <c r="H281" s="125"/>
      <c r="I281" s="137"/>
      <c r="J281" s="125"/>
    </row>
    <row r="282" s="97" customFormat="1" ht="24.75" customHeight="1" spans="1:10">
      <c r="A282" s="119">
        <v>2080803</v>
      </c>
      <c r="B282" s="120" t="s">
        <v>1873</v>
      </c>
      <c r="C282" s="121"/>
      <c r="D282" s="125"/>
      <c r="E282" s="121"/>
      <c r="F282" s="126"/>
      <c r="G282" s="124">
        <v>20</v>
      </c>
      <c r="H282" s="125" t="s">
        <v>1874</v>
      </c>
      <c r="I282" s="136"/>
      <c r="J282" s="128"/>
    </row>
    <row r="283" s="97" customFormat="1" ht="15" customHeight="1" spans="1:10">
      <c r="A283" s="119">
        <v>2080804</v>
      </c>
      <c r="B283" s="120" t="s">
        <v>1875</v>
      </c>
      <c r="C283" s="121">
        <v>30.54</v>
      </c>
      <c r="D283" s="122" t="s">
        <v>1876</v>
      </c>
      <c r="E283" s="121">
        <v>60.22</v>
      </c>
      <c r="F283" s="123" t="s">
        <v>1877</v>
      </c>
      <c r="G283" s="124">
        <v>60.22</v>
      </c>
      <c r="H283" s="128" t="s">
        <v>1878</v>
      </c>
      <c r="I283" s="136"/>
      <c r="J283" s="128"/>
    </row>
    <row r="284" s="97" customFormat="1" ht="46.5" customHeight="1" spans="1:10">
      <c r="A284" s="119">
        <v>2080805</v>
      </c>
      <c r="B284" s="120" t="s">
        <v>1879</v>
      </c>
      <c r="C284" s="121">
        <v>195.5</v>
      </c>
      <c r="D284" s="122" t="s">
        <v>1880</v>
      </c>
      <c r="E284" s="121">
        <v>141.15</v>
      </c>
      <c r="F284" s="123" t="s">
        <v>1881</v>
      </c>
      <c r="G284" s="124">
        <v>200.98</v>
      </c>
      <c r="H284" s="122" t="s">
        <v>1882</v>
      </c>
      <c r="I284" s="136"/>
      <c r="J284" s="128"/>
    </row>
    <row r="285" s="97" customFormat="1" ht="21.75" customHeight="1" spans="1:10">
      <c r="A285" s="119">
        <v>2080806</v>
      </c>
      <c r="B285" s="120" t="s">
        <v>1883</v>
      </c>
      <c r="C285" s="121"/>
      <c r="D285" s="125"/>
      <c r="E285" s="121"/>
      <c r="F285" s="126"/>
      <c r="G285" s="124"/>
      <c r="H285" s="125"/>
      <c r="I285" s="137"/>
      <c r="J285" s="125"/>
    </row>
    <row r="286" s="97" customFormat="1" ht="24.95" customHeight="1" spans="1:10">
      <c r="A286" s="119">
        <v>2080899</v>
      </c>
      <c r="B286" s="120" t="s">
        <v>1884</v>
      </c>
      <c r="C286" s="121">
        <v>57.43</v>
      </c>
      <c r="D286" s="122" t="s">
        <v>1885</v>
      </c>
      <c r="E286" s="121">
        <v>70.64</v>
      </c>
      <c r="F286" s="123" t="s">
        <v>1886</v>
      </c>
      <c r="G286" s="124">
        <v>60.32</v>
      </c>
      <c r="H286" s="127" t="s">
        <v>1887</v>
      </c>
      <c r="I286" s="136">
        <v>120</v>
      </c>
      <c r="J286" s="128" t="s">
        <v>1888</v>
      </c>
    </row>
    <row r="287" s="100" customFormat="1" ht="20.25" customHeight="1" spans="1:10">
      <c r="A287" s="114">
        <v>20809</v>
      </c>
      <c r="B287" s="115" t="s">
        <v>1889</v>
      </c>
      <c r="C287" s="116">
        <f t="shared" ref="C287:J287" si="55">SUM(C288:C292)</f>
        <v>200.3</v>
      </c>
      <c r="D287" s="117"/>
      <c r="E287" s="116">
        <f t="shared" si="55"/>
        <v>308.82</v>
      </c>
      <c r="F287" s="116">
        <f t="shared" si="55"/>
        <v>0</v>
      </c>
      <c r="G287" s="118">
        <f t="shared" si="55"/>
        <v>343.14</v>
      </c>
      <c r="H287" s="118">
        <f t="shared" si="55"/>
        <v>0</v>
      </c>
      <c r="I287" s="118">
        <f t="shared" si="55"/>
        <v>23</v>
      </c>
      <c r="J287" s="116">
        <f t="shared" si="55"/>
        <v>0</v>
      </c>
    </row>
    <row r="288" s="97" customFormat="1" ht="42.75" customHeight="1" spans="1:10">
      <c r="A288" s="119">
        <v>2080901</v>
      </c>
      <c r="B288" s="120" t="s">
        <v>1890</v>
      </c>
      <c r="C288" s="121">
        <v>151.5</v>
      </c>
      <c r="D288" s="122" t="s">
        <v>1891</v>
      </c>
      <c r="E288" s="121">
        <v>255.64</v>
      </c>
      <c r="F288" s="123" t="s">
        <v>1892</v>
      </c>
      <c r="G288" s="124">
        <v>292.84</v>
      </c>
      <c r="H288" s="128" t="s">
        <v>1893</v>
      </c>
      <c r="I288" s="136">
        <v>23</v>
      </c>
      <c r="J288" s="128" t="s">
        <v>1894</v>
      </c>
    </row>
    <row r="289" s="97" customFormat="1" ht="16.5" customHeight="1" spans="1:10">
      <c r="A289" s="119">
        <v>2080902</v>
      </c>
      <c r="B289" s="120" t="s">
        <v>1895</v>
      </c>
      <c r="C289" s="121"/>
      <c r="D289" s="125"/>
      <c r="E289" s="121"/>
      <c r="F289" s="126"/>
      <c r="G289" s="124"/>
      <c r="H289" s="125"/>
      <c r="I289" s="137"/>
      <c r="J289" s="125"/>
    </row>
    <row r="290" s="97" customFormat="1" ht="15.75" customHeight="1" spans="1:10">
      <c r="A290" s="119">
        <v>2080903</v>
      </c>
      <c r="B290" s="120" t="s">
        <v>1896</v>
      </c>
      <c r="C290" s="121"/>
      <c r="D290" s="125"/>
      <c r="E290" s="121"/>
      <c r="F290" s="126"/>
      <c r="G290" s="124"/>
      <c r="H290" s="125"/>
      <c r="I290" s="137"/>
      <c r="J290" s="125"/>
    </row>
    <row r="291" s="97" customFormat="1" ht="21.95" customHeight="1" spans="1:10">
      <c r="A291" s="119">
        <v>2080905</v>
      </c>
      <c r="B291" s="120" t="s">
        <v>1897</v>
      </c>
      <c r="C291" s="121">
        <v>43</v>
      </c>
      <c r="D291" s="122" t="s">
        <v>1898</v>
      </c>
      <c r="E291" s="121">
        <v>46.18</v>
      </c>
      <c r="F291" s="123" t="s">
        <v>1899</v>
      </c>
      <c r="G291" s="124">
        <v>37.8</v>
      </c>
      <c r="H291" s="128" t="s">
        <v>1900</v>
      </c>
      <c r="I291" s="136"/>
      <c r="J291" s="177"/>
    </row>
    <row r="292" s="97" customFormat="1" ht="39" customHeight="1" spans="1:10">
      <c r="A292" s="119">
        <v>2080999</v>
      </c>
      <c r="B292" s="120" t="s">
        <v>1901</v>
      </c>
      <c r="C292" s="121">
        <v>5.8</v>
      </c>
      <c r="D292" s="122" t="s">
        <v>1902</v>
      </c>
      <c r="E292" s="121">
        <v>7</v>
      </c>
      <c r="F292" s="123" t="s">
        <v>1903</v>
      </c>
      <c r="G292" s="124">
        <v>12.5</v>
      </c>
      <c r="H292" s="128" t="s">
        <v>1904</v>
      </c>
      <c r="I292" s="136"/>
      <c r="J292" s="128"/>
    </row>
    <row r="293" s="100" customFormat="1" ht="18.95" customHeight="1" spans="1:10">
      <c r="A293" s="114">
        <v>20810</v>
      </c>
      <c r="B293" s="115" t="s">
        <v>1905</v>
      </c>
      <c r="C293" s="116">
        <f t="shared" ref="C293:J293" si="56">SUM(C294:C299)</f>
        <v>187.58</v>
      </c>
      <c r="D293" s="117"/>
      <c r="E293" s="116">
        <f t="shared" si="56"/>
        <v>152.16</v>
      </c>
      <c r="F293" s="116">
        <f t="shared" si="56"/>
        <v>0</v>
      </c>
      <c r="G293" s="118">
        <f t="shared" si="56"/>
        <v>141.6</v>
      </c>
      <c r="H293" s="118">
        <f t="shared" si="56"/>
        <v>0</v>
      </c>
      <c r="I293" s="118">
        <f t="shared" si="56"/>
        <v>-40</v>
      </c>
      <c r="J293" s="116">
        <f t="shared" si="56"/>
        <v>0</v>
      </c>
    </row>
    <row r="294" s="97" customFormat="1" ht="57.95" customHeight="1" spans="1:10">
      <c r="A294" s="119">
        <v>2081001</v>
      </c>
      <c r="B294" s="120" t="s">
        <v>1906</v>
      </c>
      <c r="C294" s="121">
        <v>50.18</v>
      </c>
      <c r="D294" s="122" t="s">
        <v>1907</v>
      </c>
      <c r="E294" s="121"/>
      <c r="F294" s="123"/>
      <c r="G294" s="124"/>
      <c r="H294" s="122"/>
      <c r="I294" s="136">
        <v>-15</v>
      </c>
      <c r="J294" s="138" t="s">
        <v>1908</v>
      </c>
    </row>
    <row r="295" s="97" customFormat="1" ht="75" customHeight="1" spans="1:10">
      <c r="A295" s="119">
        <v>2081002</v>
      </c>
      <c r="B295" s="120" t="s">
        <v>1909</v>
      </c>
      <c r="C295" s="121">
        <v>137.4</v>
      </c>
      <c r="D295" s="122" t="s">
        <v>1910</v>
      </c>
      <c r="E295" s="121">
        <v>152.16</v>
      </c>
      <c r="F295" s="123" t="s">
        <v>1911</v>
      </c>
      <c r="G295" s="124">
        <v>141.6</v>
      </c>
      <c r="H295" s="122" t="s">
        <v>1912</v>
      </c>
      <c r="I295" s="136">
        <v>-25</v>
      </c>
      <c r="J295" s="138" t="s">
        <v>1913</v>
      </c>
    </row>
    <row r="296" s="97" customFormat="1" ht="19.5" customHeight="1" spans="1:10">
      <c r="A296" s="119">
        <v>2081003</v>
      </c>
      <c r="B296" s="120" t="s">
        <v>1914</v>
      </c>
      <c r="C296" s="121"/>
      <c r="D296" s="125"/>
      <c r="E296" s="121"/>
      <c r="F296" s="126"/>
      <c r="G296" s="124"/>
      <c r="H296" s="125"/>
      <c r="I296" s="137"/>
      <c r="J296" s="125"/>
    </row>
    <row r="297" s="97" customFormat="1" ht="27" customHeight="1" spans="1:10">
      <c r="A297" s="119">
        <v>2081004</v>
      </c>
      <c r="B297" s="120" t="s">
        <v>1915</v>
      </c>
      <c r="C297" s="121"/>
      <c r="D297" s="125"/>
      <c r="E297" s="121"/>
      <c r="F297" s="126"/>
      <c r="G297" s="124"/>
      <c r="H297" s="125"/>
      <c r="I297" s="136"/>
      <c r="J297" s="128"/>
    </row>
    <row r="298" s="97" customFormat="1" ht="18.75" customHeight="1" spans="1:10">
      <c r="A298" s="119">
        <v>2081005</v>
      </c>
      <c r="B298" s="120" t="s">
        <v>1916</v>
      </c>
      <c r="C298" s="121"/>
      <c r="D298" s="125"/>
      <c r="E298" s="121"/>
      <c r="F298" s="126"/>
      <c r="G298" s="124"/>
      <c r="H298" s="125"/>
      <c r="I298" s="137"/>
      <c r="J298" s="125"/>
    </row>
    <row r="299" s="97" customFormat="1" ht="21" customHeight="1" spans="1:10">
      <c r="A299" s="119">
        <v>2081099</v>
      </c>
      <c r="B299" s="120" t="s">
        <v>1917</v>
      </c>
      <c r="C299" s="121"/>
      <c r="D299" s="125"/>
      <c r="E299" s="121"/>
      <c r="F299" s="126"/>
      <c r="G299" s="124"/>
      <c r="H299" s="125"/>
      <c r="I299" s="137"/>
      <c r="J299" s="122"/>
    </row>
    <row r="300" s="100" customFormat="1" ht="16.5" customHeight="1" spans="1:10">
      <c r="A300" s="114">
        <v>20811</v>
      </c>
      <c r="B300" s="115" t="s">
        <v>1918</v>
      </c>
      <c r="C300" s="116">
        <f t="shared" ref="C300:I300" si="57">SUM(C301:C305)</f>
        <v>0</v>
      </c>
      <c r="D300" s="117"/>
      <c r="E300" s="116">
        <f t="shared" si="57"/>
        <v>96</v>
      </c>
      <c r="F300" s="116">
        <f t="shared" si="57"/>
        <v>0</v>
      </c>
      <c r="G300" s="118">
        <f t="shared" si="57"/>
        <v>68</v>
      </c>
      <c r="H300" s="118">
        <f t="shared" si="57"/>
        <v>0</v>
      </c>
      <c r="I300" s="118">
        <f t="shared" si="57"/>
        <v>-251</v>
      </c>
      <c r="J300" s="135"/>
    </row>
    <row r="301" s="97" customFormat="1" ht="18.75" customHeight="1" spans="1:10">
      <c r="A301" s="119">
        <v>2081101</v>
      </c>
      <c r="B301" s="120" t="s">
        <v>1154</v>
      </c>
      <c r="C301" s="121"/>
      <c r="D301" s="125"/>
      <c r="E301" s="121"/>
      <c r="F301" s="126"/>
      <c r="G301" s="124"/>
      <c r="H301" s="125"/>
      <c r="I301" s="137"/>
      <c r="J301" s="125"/>
    </row>
    <row r="302" s="97" customFormat="1" ht="29.1" customHeight="1" spans="1:10">
      <c r="A302" s="119">
        <v>2081104</v>
      </c>
      <c r="B302" s="120" t="s">
        <v>1919</v>
      </c>
      <c r="C302" s="121"/>
      <c r="D302" s="125"/>
      <c r="E302" s="121"/>
      <c r="F302" s="126"/>
      <c r="G302" s="124">
        <v>17</v>
      </c>
      <c r="H302" s="125" t="s">
        <v>1920</v>
      </c>
      <c r="I302" s="136">
        <v>-18</v>
      </c>
      <c r="J302" s="138" t="s">
        <v>1921</v>
      </c>
    </row>
    <row r="303" s="97" customFormat="1" ht="21" customHeight="1" spans="1:10">
      <c r="A303" s="119">
        <v>2081105</v>
      </c>
      <c r="B303" s="120" t="s">
        <v>1922</v>
      </c>
      <c r="C303" s="121"/>
      <c r="D303" s="125"/>
      <c r="E303" s="121">
        <v>96</v>
      </c>
      <c r="F303" s="123" t="s">
        <v>1923</v>
      </c>
      <c r="G303" s="124">
        <v>18</v>
      </c>
      <c r="H303" s="128" t="s">
        <v>1924</v>
      </c>
      <c r="I303" s="136"/>
      <c r="J303" s="128"/>
    </row>
    <row r="304" s="97" customFormat="1" ht="18" customHeight="1" spans="1:10">
      <c r="A304" s="119">
        <v>2081107</v>
      </c>
      <c r="B304" s="120" t="s">
        <v>1925</v>
      </c>
      <c r="C304" s="121"/>
      <c r="D304" s="125"/>
      <c r="E304" s="121"/>
      <c r="F304" s="123"/>
      <c r="G304" s="124"/>
      <c r="H304" s="122"/>
      <c r="I304" s="137"/>
      <c r="J304" s="164"/>
    </row>
    <row r="305" s="97" customFormat="1" ht="30" customHeight="1" spans="1:10">
      <c r="A305" s="119">
        <v>2081199</v>
      </c>
      <c r="B305" s="120" t="s">
        <v>1926</v>
      </c>
      <c r="C305" s="121"/>
      <c r="D305" s="125"/>
      <c r="E305" s="121"/>
      <c r="F305" s="126"/>
      <c r="G305" s="124">
        <v>33</v>
      </c>
      <c r="H305" s="128" t="s">
        <v>1927</v>
      </c>
      <c r="I305" s="136">
        <v>-233</v>
      </c>
      <c r="J305" s="138" t="s">
        <v>1928</v>
      </c>
    </row>
    <row r="306" s="100" customFormat="1" ht="21" customHeight="1" spans="1:10">
      <c r="A306" s="114">
        <v>20819</v>
      </c>
      <c r="B306" s="115" t="s">
        <v>1929</v>
      </c>
      <c r="C306" s="116">
        <f t="shared" ref="C306:I306" si="58">SUM(C307:C308)</f>
        <v>1197.13</v>
      </c>
      <c r="D306" s="117"/>
      <c r="E306" s="116">
        <f t="shared" si="58"/>
        <v>0</v>
      </c>
      <c r="F306" s="116">
        <f t="shared" si="58"/>
        <v>0</v>
      </c>
      <c r="G306" s="118">
        <f t="shared" si="58"/>
        <v>0</v>
      </c>
      <c r="H306" s="118">
        <f t="shared" si="58"/>
        <v>0</v>
      </c>
      <c r="I306" s="118">
        <f t="shared" si="58"/>
        <v>0</v>
      </c>
      <c r="J306" s="135"/>
    </row>
    <row r="307" s="97" customFormat="1" ht="27.95" customHeight="1" spans="1:10">
      <c r="A307" s="119">
        <v>2081901</v>
      </c>
      <c r="B307" s="120" t="s">
        <v>1930</v>
      </c>
      <c r="C307" s="121">
        <v>682.06</v>
      </c>
      <c r="D307" s="122" t="s">
        <v>1931</v>
      </c>
      <c r="E307" s="121"/>
      <c r="F307" s="132"/>
      <c r="G307" s="124"/>
      <c r="H307" s="152"/>
      <c r="I307" s="137"/>
      <c r="J307" s="122"/>
    </row>
    <row r="308" s="97" customFormat="1" ht="26.1" customHeight="1" spans="1:10">
      <c r="A308" s="119">
        <v>2081902</v>
      </c>
      <c r="B308" s="120" t="s">
        <v>1932</v>
      </c>
      <c r="C308" s="121">
        <v>515.07</v>
      </c>
      <c r="D308" s="122" t="s">
        <v>1933</v>
      </c>
      <c r="E308" s="121"/>
      <c r="F308" s="132"/>
      <c r="G308" s="124"/>
      <c r="H308" s="152"/>
      <c r="I308" s="137"/>
      <c r="J308" s="122"/>
    </row>
    <row r="309" s="100" customFormat="1" ht="21" customHeight="1" spans="1:10">
      <c r="A309" s="114">
        <v>20820</v>
      </c>
      <c r="B309" s="115" t="s">
        <v>1934</v>
      </c>
      <c r="C309" s="116">
        <f t="shared" ref="C309:J309" si="59">SUM(C310:C311)</f>
        <v>10</v>
      </c>
      <c r="D309" s="117"/>
      <c r="E309" s="116">
        <f t="shared" si="59"/>
        <v>0</v>
      </c>
      <c r="F309" s="116">
        <f t="shared" si="59"/>
        <v>0</v>
      </c>
      <c r="G309" s="118">
        <f t="shared" si="59"/>
        <v>10</v>
      </c>
      <c r="H309" s="118">
        <f t="shared" si="59"/>
        <v>0</v>
      </c>
      <c r="I309" s="118">
        <f t="shared" si="59"/>
        <v>-5</v>
      </c>
      <c r="J309" s="116">
        <f t="shared" si="59"/>
        <v>0</v>
      </c>
    </row>
    <row r="310" s="97" customFormat="1" ht="42" customHeight="1" spans="1:10">
      <c r="A310" s="119">
        <v>2082001</v>
      </c>
      <c r="B310" s="120" t="s">
        <v>1935</v>
      </c>
      <c r="C310" s="121">
        <v>10</v>
      </c>
      <c r="D310" s="122" t="s">
        <v>1936</v>
      </c>
      <c r="E310" s="121"/>
      <c r="F310" s="132"/>
      <c r="G310" s="124">
        <v>10</v>
      </c>
      <c r="H310" s="152" t="s">
        <v>1937</v>
      </c>
      <c r="I310" s="136">
        <v>-5</v>
      </c>
      <c r="J310" s="138" t="s">
        <v>1938</v>
      </c>
    </row>
    <row r="311" s="97" customFormat="1" ht="32.1" customHeight="1" spans="1:10">
      <c r="A311" s="119">
        <v>2082002</v>
      </c>
      <c r="B311" s="120" t="s">
        <v>1939</v>
      </c>
      <c r="C311" s="121"/>
      <c r="D311" s="125"/>
      <c r="E311" s="121"/>
      <c r="F311" s="126"/>
      <c r="G311" s="124"/>
      <c r="H311" s="128"/>
      <c r="I311" s="137"/>
      <c r="J311" s="122"/>
    </row>
    <row r="312" s="100" customFormat="1" ht="24" customHeight="1" spans="1:10">
      <c r="A312" s="114">
        <v>20821</v>
      </c>
      <c r="B312" s="115" t="s">
        <v>1940</v>
      </c>
      <c r="C312" s="116">
        <f t="shared" ref="C312:J312" si="60">SUM(C313:C314)</f>
        <v>203.55</v>
      </c>
      <c r="D312" s="117"/>
      <c r="E312" s="116">
        <f t="shared" si="60"/>
        <v>193.2</v>
      </c>
      <c r="F312" s="116">
        <f t="shared" si="60"/>
        <v>0</v>
      </c>
      <c r="G312" s="118">
        <f t="shared" si="60"/>
        <v>267.35</v>
      </c>
      <c r="H312" s="118">
        <f t="shared" si="60"/>
        <v>0</v>
      </c>
      <c r="I312" s="118">
        <f t="shared" si="60"/>
        <v>0</v>
      </c>
      <c r="J312" s="116">
        <f t="shared" si="60"/>
        <v>0</v>
      </c>
    </row>
    <row r="313" s="97" customFormat="1" ht="37" customHeight="1" spans="1:10">
      <c r="A313" s="119">
        <v>2082101</v>
      </c>
      <c r="B313" s="120" t="s">
        <v>1941</v>
      </c>
      <c r="C313" s="121"/>
      <c r="D313" s="125"/>
      <c r="E313" s="121"/>
      <c r="F313" s="126"/>
      <c r="G313" s="124"/>
      <c r="H313" s="125"/>
      <c r="I313" s="136"/>
      <c r="J313" s="128"/>
    </row>
    <row r="314" s="97" customFormat="1" ht="37" customHeight="1" spans="1:10">
      <c r="A314" s="119">
        <v>2082102</v>
      </c>
      <c r="B314" s="120" t="s">
        <v>1942</v>
      </c>
      <c r="C314" s="121">
        <v>203.55</v>
      </c>
      <c r="D314" s="122" t="s">
        <v>1943</v>
      </c>
      <c r="E314" s="121">
        <v>193.2</v>
      </c>
      <c r="F314" s="123" t="s">
        <v>1944</v>
      </c>
      <c r="G314" s="124">
        <v>267.35</v>
      </c>
      <c r="H314" s="128" t="s">
        <v>1945</v>
      </c>
      <c r="I314" s="136"/>
      <c r="J314" s="128"/>
    </row>
    <row r="315" s="100" customFormat="1" ht="21" customHeight="1" spans="1:10">
      <c r="A315" s="114">
        <v>20825</v>
      </c>
      <c r="B315" s="115" t="s">
        <v>1946</v>
      </c>
      <c r="C315" s="116">
        <f t="shared" ref="C315:J315" si="61">SUM(C316:C317)</f>
        <v>159.68</v>
      </c>
      <c r="D315" s="117"/>
      <c r="E315" s="116">
        <f t="shared" si="61"/>
        <v>195.79</v>
      </c>
      <c r="F315" s="116">
        <f t="shared" si="61"/>
        <v>0</v>
      </c>
      <c r="G315" s="118">
        <f t="shared" si="61"/>
        <v>214.43</v>
      </c>
      <c r="H315" s="118">
        <f t="shared" si="61"/>
        <v>0</v>
      </c>
      <c r="I315" s="118">
        <f t="shared" si="61"/>
        <v>0</v>
      </c>
      <c r="J315" s="116">
        <f t="shared" si="61"/>
        <v>0</v>
      </c>
    </row>
    <row r="316" s="97" customFormat="1" ht="27.75" customHeight="1" spans="1:10">
      <c r="A316" s="119">
        <v>2082501</v>
      </c>
      <c r="B316" s="120" t="s">
        <v>1947</v>
      </c>
      <c r="C316" s="121"/>
      <c r="D316" s="125"/>
      <c r="E316" s="121">
        <v>40</v>
      </c>
      <c r="F316" s="123" t="s">
        <v>1948</v>
      </c>
      <c r="G316" s="124">
        <v>44.15</v>
      </c>
      <c r="H316" s="122" t="s">
        <v>1949</v>
      </c>
      <c r="I316" s="136"/>
      <c r="J316" s="128"/>
    </row>
    <row r="317" s="97" customFormat="1" ht="52" customHeight="1" spans="1:10">
      <c r="A317" s="119">
        <v>2082502</v>
      </c>
      <c r="B317" s="120" t="s">
        <v>1950</v>
      </c>
      <c r="C317" s="121">
        <v>159.68</v>
      </c>
      <c r="D317" s="122" t="s">
        <v>1951</v>
      </c>
      <c r="E317" s="121">
        <v>155.79</v>
      </c>
      <c r="F317" s="123" t="s">
        <v>1952</v>
      </c>
      <c r="G317" s="124">
        <v>170.28</v>
      </c>
      <c r="H317" s="122" t="s">
        <v>1953</v>
      </c>
      <c r="I317" s="136"/>
      <c r="J317" s="128"/>
    </row>
    <row r="318" s="100" customFormat="1" ht="22" customHeight="1" spans="1:10">
      <c r="A318" s="114">
        <v>20826</v>
      </c>
      <c r="B318" s="115" t="s">
        <v>1954</v>
      </c>
      <c r="C318" s="116">
        <f>SUM(C319:C326)</f>
        <v>277.86</v>
      </c>
      <c r="D318" s="117"/>
      <c r="E318" s="116">
        <f t="shared" ref="E318:J318" si="62">SUM(E319:E321)</f>
        <v>117.82</v>
      </c>
      <c r="F318" s="116">
        <f t="shared" si="62"/>
        <v>0</v>
      </c>
      <c r="G318" s="118">
        <f t="shared" si="62"/>
        <v>390.32</v>
      </c>
      <c r="H318" s="118">
        <f t="shared" si="62"/>
        <v>0</v>
      </c>
      <c r="I318" s="118">
        <f t="shared" si="62"/>
        <v>1314.24</v>
      </c>
      <c r="J318" s="116">
        <f t="shared" si="62"/>
        <v>0</v>
      </c>
    </row>
    <row r="319" s="97" customFormat="1" ht="21" customHeight="1" spans="1:10">
      <c r="A319" s="119">
        <v>2082601</v>
      </c>
      <c r="B319" s="120" t="s">
        <v>1955</v>
      </c>
      <c r="C319" s="121"/>
      <c r="D319" s="125"/>
      <c r="E319" s="121"/>
      <c r="F319" s="126"/>
      <c r="G319" s="124"/>
      <c r="H319" s="125"/>
      <c r="I319" s="136">
        <v>1314.24</v>
      </c>
      <c r="J319" s="128" t="s">
        <v>1956</v>
      </c>
    </row>
    <row r="320" s="97" customFormat="1" ht="30" customHeight="1" spans="1:10">
      <c r="A320" s="119">
        <v>2082602</v>
      </c>
      <c r="B320" s="120" t="s">
        <v>1957</v>
      </c>
      <c r="C320" s="121">
        <v>277.86</v>
      </c>
      <c r="D320" s="122" t="s">
        <v>1958</v>
      </c>
      <c r="E320" s="121">
        <v>117.82</v>
      </c>
      <c r="F320" s="123" t="s">
        <v>1959</v>
      </c>
      <c r="G320" s="124">
        <v>390.32</v>
      </c>
      <c r="H320" s="128" t="s">
        <v>1960</v>
      </c>
      <c r="I320" s="136"/>
      <c r="J320" s="128"/>
    </row>
    <row r="321" s="97" customFormat="1" ht="23.1" customHeight="1" spans="1:10">
      <c r="A321" s="119">
        <v>2082699</v>
      </c>
      <c r="B321" s="120" t="s">
        <v>1961</v>
      </c>
      <c r="C321" s="121"/>
      <c r="D321" s="122"/>
      <c r="E321" s="121"/>
      <c r="F321" s="123"/>
      <c r="G321" s="124"/>
      <c r="H321" s="122"/>
      <c r="I321" s="137"/>
      <c r="J321" s="122"/>
    </row>
    <row r="322" s="97" customFormat="1" ht="23.1" customHeight="1" spans="1:10">
      <c r="A322" s="114">
        <v>20827</v>
      </c>
      <c r="B322" s="115" t="s">
        <v>1962</v>
      </c>
      <c r="C322" s="121"/>
      <c r="D322" s="122"/>
      <c r="E322" s="116">
        <f t="shared" ref="E322:J322" si="63">SUM(E323:E326)</f>
        <v>0</v>
      </c>
      <c r="F322" s="116">
        <f t="shared" si="63"/>
        <v>0</v>
      </c>
      <c r="G322" s="118">
        <f t="shared" si="63"/>
        <v>0</v>
      </c>
      <c r="H322" s="118">
        <f t="shared" si="63"/>
        <v>0</v>
      </c>
      <c r="I322" s="118">
        <f t="shared" si="63"/>
        <v>90</v>
      </c>
      <c r="J322" s="116">
        <f t="shared" si="63"/>
        <v>0</v>
      </c>
    </row>
    <row r="323" s="97" customFormat="1" spans="1:10">
      <c r="A323" s="119">
        <v>2082701</v>
      </c>
      <c r="B323" s="120" t="s">
        <v>1963</v>
      </c>
      <c r="C323" s="121"/>
      <c r="D323" s="125"/>
      <c r="E323" s="121"/>
      <c r="F323" s="126"/>
      <c r="G323" s="124"/>
      <c r="H323" s="125"/>
      <c r="I323" s="137"/>
      <c r="J323" s="125"/>
    </row>
    <row r="324" s="97" customFormat="1" spans="1:10">
      <c r="A324" s="119">
        <v>2082702</v>
      </c>
      <c r="B324" s="120" t="s">
        <v>1964</v>
      </c>
      <c r="C324" s="121"/>
      <c r="D324" s="125"/>
      <c r="E324" s="121"/>
      <c r="F324" s="132"/>
      <c r="G324" s="124"/>
      <c r="H324" s="152"/>
      <c r="I324" s="137"/>
      <c r="J324" s="152"/>
    </row>
    <row r="325" s="97" customFormat="1" spans="1:10">
      <c r="A325" s="119">
        <v>2082703</v>
      </c>
      <c r="B325" s="120" t="s">
        <v>1965</v>
      </c>
      <c r="C325" s="121"/>
      <c r="D325" s="125"/>
      <c r="E325" s="121"/>
      <c r="F325" s="126"/>
      <c r="G325" s="124"/>
      <c r="H325" s="125"/>
      <c r="I325" s="137"/>
      <c r="J325" s="125"/>
    </row>
    <row r="326" s="97" customFormat="1" ht="48" customHeight="1" spans="1:10">
      <c r="A326" s="119">
        <v>2082799</v>
      </c>
      <c r="B326" s="120" t="s">
        <v>1966</v>
      </c>
      <c r="C326" s="121"/>
      <c r="D326" s="125"/>
      <c r="E326" s="121"/>
      <c r="F326" s="126"/>
      <c r="G326" s="124"/>
      <c r="H326" s="125"/>
      <c r="I326" s="136">
        <v>90</v>
      </c>
      <c r="J326" s="128" t="s">
        <v>1967</v>
      </c>
    </row>
    <row r="327" s="97" customFormat="1" ht="27" customHeight="1" spans="1:10">
      <c r="A327" s="114">
        <v>20828</v>
      </c>
      <c r="B327" s="115" t="s">
        <v>1968</v>
      </c>
      <c r="C327" s="121"/>
      <c r="D327" s="122"/>
      <c r="E327" s="116">
        <f t="shared" ref="E327:I327" si="64">SUM(E328:E331)</f>
        <v>12</v>
      </c>
      <c r="F327" s="116">
        <f t="shared" si="64"/>
        <v>0</v>
      </c>
      <c r="G327" s="118">
        <f t="shared" si="64"/>
        <v>17</v>
      </c>
      <c r="H327" s="118">
        <f t="shared" si="64"/>
        <v>0</v>
      </c>
      <c r="I327" s="118">
        <f t="shared" si="64"/>
        <v>0</v>
      </c>
      <c r="J327" s="125"/>
    </row>
    <row r="328" s="97" customFormat="1" ht="27" customHeight="1" spans="1:10">
      <c r="A328" s="119">
        <v>2082801</v>
      </c>
      <c r="B328" s="120" t="s">
        <v>1154</v>
      </c>
      <c r="C328" s="121"/>
      <c r="D328" s="125"/>
      <c r="E328" s="121"/>
      <c r="F328" s="126"/>
      <c r="G328" s="124"/>
      <c r="H328" s="125"/>
      <c r="I328" s="136"/>
      <c r="J328" s="128"/>
    </row>
    <row r="329" s="97" customFormat="1" ht="27" customHeight="1" spans="1:10">
      <c r="A329" s="119">
        <v>2082802</v>
      </c>
      <c r="B329" s="120" t="s">
        <v>1155</v>
      </c>
      <c r="C329" s="121"/>
      <c r="D329" s="125"/>
      <c r="E329" s="121"/>
      <c r="F329" s="132"/>
      <c r="G329" s="124"/>
      <c r="H329" s="152"/>
      <c r="I329" s="137"/>
      <c r="J329" s="125"/>
    </row>
    <row r="330" s="97" customFormat="1" ht="24.95" customHeight="1" spans="1:10">
      <c r="A330" s="119">
        <v>2082804</v>
      </c>
      <c r="B330" s="120" t="s">
        <v>1969</v>
      </c>
      <c r="C330" s="121">
        <v>2</v>
      </c>
      <c r="D330" s="122" t="s">
        <v>1970</v>
      </c>
      <c r="E330" s="121">
        <v>12</v>
      </c>
      <c r="F330" s="123" t="s">
        <v>1971</v>
      </c>
      <c r="G330" s="124">
        <v>17</v>
      </c>
      <c r="H330" s="128" t="s">
        <v>1972</v>
      </c>
      <c r="I330" s="136"/>
      <c r="J330" s="128"/>
    </row>
    <row r="331" s="97" customFormat="1" ht="27" customHeight="1" spans="1:10">
      <c r="A331" s="119">
        <v>2082899</v>
      </c>
      <c r="B331" s="120" t="s">
        <v>674</v>
      </c>
      <c r="C331" s="121"/>
      <c r="D331" s="125"/>
      <c r="E331" s="121"/>
      <c r="F331" s="126"/>
      <c r="G331" s="124"/>
      <c r="H331" s="125"/>
      <c r="I331" s="137"/>
      <c r="J331" s="125"/>
    </row>
    <row r="332" s="100" customFormat="1" ht="15.75" customHeight="1" spans="1:10">
      <c r="A332" s="114">
        <v>20899</v>
      </c>
      <c r="B332" s="115" t="s">
        <v>1973</v>
      </c>
      <c r="C332" s="116">
        <f t="shared" ref="C332:J332" si="65">SUM(C333)</f>
        <v>198</v>
      </c>
      <c r="D332" s="117"/>
      <c r="E332" s="116">
        <f t="shared" si="65"/>
        <v>194.62</v>
      </c>
      <c r="F332" s="116">
        <f t="shared" si="65"/>
        <v>0</v>
      </c>
      <c r="G332" s="118">
        <f t="shared" si="65"/>
        <v>164.39</v>
      </c>
      <c r="H332" s="118">
        <f t="shared" si="65"/>
        <v>0</v>
      </c>
      <c r="I332" s="118">
        <f t="shared" si="65"/>
        <v>0</v>
      </c>
      <c r="J332" s="116">
        <f t="shared" si="65"/>
        <v>0</v>
      </c>
    </row>
    <row r="333" s="97" customFormat="1" ht="26" customHeight="1" spans="1:10">
      <c r="A333" s="119">
        <v>2089901</v>
      </c>
      <c r="B333" s="120" t="s">
        <v>1974</v>
      </c>
      <c r="C333" s="121">
        <v>198</v>
      </c>
      <c r="D333" s="122" t="s">
        <v>1975</v>
      </c>
      <c r="E333" s="121">
        <v>194.62</v>
      </c>
      <c r="F333" s="123" t="s">
        <v>1976</v>
      </c>
      <c r="G333" s="124">
        <v>164.39</v>
      </c>
      <c r="H333" s="122" t="s">
        <v>1977</v>
      </c>
      <c r="I333" s="136"/>
      <c r="J333" s="128"/>
    </row>
    <row r="334" s="100" customFormat="1" ht="21" customHeight="1" spans="1:10">
      <c r="A334" s="114">
        <v>210</v>
      </c>
      <c r="B334" s="115" t="s">
        <v>676</v>
      </c>
      <c r="C334" s="116" t="e">
        <f>C335+C338+C342+C345+C357+C353+#REF!+C382</f>
        <v>#REF!</v>
      </c>
      <c r="D334" s="144"/>
      <c r="E334" s="116" t="e">
        <f>E335+E338+E342+E345+E353+#REF!+E357+E362+E366+E370+E382</f>
        <v>#REF!</v>
      </c>
      <c r="F334" s="116" t="e">
        <f>F335+F338+F342+F345+F353+#REF!+F357+F362+F366+F370+F382</f>
        <v>#REF!</v>
      </c>
      <c r="G334" s="118" t="e">
        <f>G335+G338+G342+G345+G353+#REF!+G357+G362+G366+G370+G382</f>
        <v>#REF!</v>
      </c>
      <c r="H334" s="118" t="e">
        <f>H335+H338+H342+H345+H353+#REF!+H357+H362+H366+H370+H382</f>
        <v>#REF!</v>
      </c>
      <c r="I334" s="118">
        <f>I335+I338+I342+I345+I353+I357+I362+I366+I370+I373+I380+I382</f>
        <v>-243.088</v>
      </c>
      <c r="J334" s="135"/>
    </row>
    <row r="335" s="100" customFormat="1" ht="21" customHeight="1" spans="1:10">
      <c r="A335" s="114">
        <v>21001</v>
      </c>
      <c r="B335" s="115" t="s">
        <v>1978</v>
      </c>
      <c r="C335" s="116">
        <f t="shared" ref="C335:I335" si="66">SUM(C336:C337)</f>
        <v>87.48</v>
      </c>
      <c r="D335" s="144"/>
      <c r="E335" s="116">
        <f t="shared" si="66"/>
        <v>90.38</v>
      </c>
      <c r="F335" s="116">
        <f t="shared" si="66"/>
        <v>0</v>
      </c>
      <c r="G335" s="118">
        <f t="shared" si="66"/>
        <v>76.57</v>
      </c>
      <c r="H335" s="118">
        <f t="shared" si="66"/>
        <v>0</v>
      </c>
      <c r="I335" s="118">
        <f t="shared" si="66"/>
        <v>-11</v>
      </c>
      <c r="J335" s="135"/>
    </row>
    <row r="336" s="97" customFormat="1" ht="29" customHeight="1" spans="1:10">
      <c r="A336" s="119">
        <v>2100101</v>
      </c>
      <c r="B336" s="120" t="s">
        <v>1154</v>
      </c>
      <c r="C336" s="121">
        <v>87.48</v>
      </c>
      <c r="D336" s="122" t="s">
        <v>1979</v>
      </c>
      <c r="E336" s="121">
        <v>90.38</v>
      </c>
      <c r="F336" s="123" t="s">
        <v>1980</v>
      </c>
      <c r="G336" s="124">
        <v>74.57</v>
      </c>
      <c r="H336" s="128" t="s">
        <v>1981</v>
      </c>
      <c r="I336" s="136"/>
      <c r="J336" s="128"/>
    </row>
    <row r="337" s="97" customFormat="1" ht="28" customHeight="1" spans="1:10">
      <c r="A337" s="119">
        <v>2100199</v>
      </c>
      <c r="B337" s="120" t="s">
        <v>1982</v>
      </c>
      <c r="C337" s="121"/>
      <c r="D337" s="122"/>
      <c r="E337" s="121"/>
      <c r="F337" s="123"/>
      <c r="G337" s="124">
        <v>2</v>
      </c>
      <c r="H337" s="128" t="s">
        <v>1983</v>
      </c>
      <c r="I337" s="136">
        <v>-11</v>
      </c>
      <c r="J337" s="138" t="s">
        <v>1984</v>
      </c>
    </row>
    <row r="338" s="100" customFormat="1" ht="20.25" customHeight="1" spans="1:10">
      <c r="A338" s="114">
        <v>21002</v>
      </c>
      <c r="B338" s="115" t="s">
        <v>1985</v>
      </c>
      <c r="C338" s="116">
        <f t="shared" ref="C338:H338" si="67">SUM(C339:C340)</f>
        <v>116.5</v>
      </c>
      <c r="D338" s="144"/>
      <c r="E338" s="116">
        <f t="shared" si="67"/>
        <v>197.89</v>
      </c>
      <c r="F338" s="116">
        <f t="shared" si="67"/>
        <v>0</v>
      </c>
      <c r="G338" s="118">
        <f t="shared" si="67"/>
        <v>425.29</v>
      </c>
      <c r="H338" s="118">
        <f t="shared" si="67"/>
        <v>0</v>
      </c>
      <c r="I338" s="118">
        <f>SUM(I339:I341)</f>
        <v>-44</v>
      </c>
      <c r="J338" s="116">
        <f>SUM(J339:J340)</f>
        <v>0</v>
      </c>
    </row>
    <row r="339" s="97" customFormat="1" ht="27" customHeight="1" spans="1:10">
      <c r="A339" s="119">
        <v>2100201</v>
      </c>
      <c r="B339" s="120" t="s">
        <v>1986</v>
      </c>
      <c r="C339" s="121">
        <v>116.5</v>
      </c>
      <c r="D339" s="122" t="s">
        <v>1987</v>
      </c>
      <c r="E339" s="121">
        <v>197.89</v>
      </c>
      <c r="F339" s="123" t="s">
        <v>1988</v>
      </c>
      <c r="G339" s="124">
        <v>425.29</v>
      </c>
      <c r="H339" s="128" t="s">
        <v>1989</v>
      </c>
      <c r="I339" s="136">
        <v>-50</v>
      </c>
      <c r="J339" s="138" t="s">
        <v>1990</v>
      </c>
    </row>
    <row r="340" s="97" customFormat="1" ht="20" customHeight="1" spans="1:10">
      <c r="A340" s="119">
        <v>2100202</v>
      </c>
      <c r="B340" s="120" t="s">
        <v>1991</v>
      </c>
      <c r="C340" s="121"/>
      <c r="D340" s="122"/>
      <c r="E340" s="121"/>
      <c r="F340" s="123"/>
      <c r="G340" s="124"/>
      <c r="H340" s="122"/>
      <c r="I340" s="136">
        <v>6</v>
      </c>
      <c r="J340" s="128" t="s">
        <v>1992</v>
      </c>
    </row>
    <row r="341" s="97" customFormat="1" ht="20" customHeight="1" spans="1:10">
      <c r="A341" s="119">
        <v>2100299</v>
      </c>
      <c r="B341" s="120" t="s">
        <v>1993</v>
      </c>
      <c r="C341" s="121"/>
      <c r="D341" s="122"/>
      <c r="E341" s="121"/>
      <c r="F341" s="123"/>
      <c r="G341" s="124"/>
      <c r="H341" s="123"/>
      <c r="I341" s="139"/>
      <c r="J341" s="164"/>
    </row>
    <row r="342" s="100" customFormat="1" ht="16.5" customHeight="1" spans="1:10">
      <c r="A342" s="114">
        <v>21003</v>
      </c>
      <c r="B342" s="115" t="s">
        <v>1994</v>
      </c>
      <c r="C342" s="116">
        <f t="shared" ref="C342:I342" si="68">SUM(C343:C344)</f>
        <v>909.52</v>
      </c>
      <c r="D342" s="144"/>
      <c r="E342" s="116">
        <f t="shared" si="68"/>
        <v>1423.45</v>
      </c>
      <c r="F342" s="116">
        <f t="shared" si="68"/>
        <v>0</v>
      </c>
      <c r="G342" s="118">
        <f t="shared" si="68"/>
        <v>103.1</v>
      </c>
      <c r="H342" s="118">
        <f t="shared" si="68"/>
        <v>0</v>
      </c>
      <c r="I342" s="118">
        <f t="shared" si="68"/>
        <v>0</v>
      </c>
      <c r="J342" s="135"/>
    </row>
    <row r="343" s="97" customFormat="1" ht="27" customHeight="1" spans="1:10">
      <c r="A343" s="119">
        <v>2100302</v>
      </c>
      <c r="B343" s="120" t="s">
        <v>1995</v>
      </c>
      <c r="C343" s="121">
        <v>768.72</v>
      </c>
      <c r="D343" s="122" t="s">
        <v>1996</v>
      </c>
      <c r="E343" s="121">
        <v>1359.45</v>
      </c>
      <c r="F343" s="123" t="s">
        <v>1997</v>
      </c>
      <c r="G343" s="124">
        <v>11.1</v>
      </c>
      <c r="H343" s="128" t="s">
        <v>1998</v>
      </c>
      <c r="I343" s="136"/>
      <c r="J343" s="128"/>
    </row>
    <row r="344" s="97" customFormat="1" ht="27" customHeight="1" spans="1:10">
      <c r="A344" s="119">
        <v>2100399</v>
      </c>
      <c r="B344" s="120" t="s">
        <v>1999</v>
      </c>
      <c r="C344" s="121">
        <v>140.8</v>
      </c>
      <c r="D344" s="122" t="s">
        <v>2000</v>
      </c>
      <c r="E344" s="121">
        <v>64</v>
      </c>
      <c r="F344" s="123" t="s">
        <v>2001</v>
      </c>
      <c r="G344" s="124">
        <v>92</v>
      </c>
      <c r="H344" s="122" t="s">
        <v>2002</v>
      </c>
      <c r="I344" s="136"/>
      <c r="J344" s="128"/>
    </row>
    <row r="345" s="100" customFormat="1" ht="18" customHeight="1" spans="1:10">
      <c r="A345" s="114">
        <v>21004</v>
      </c>
      <c r="B345" s="115" t="s">
        <v>2003</v>
      </c>
      <c r="C345" s="116">
        <f t="shared" ref="C345:J345" si="69">SUM(C346:C352)</f>
        <v>387.35</v>
      </c>
      <c r="D345" s="144"/>
      <c r="E345" s="116">
        <f t="shared" si="69"/>
        <v>585.17</v>
      </c>
      <c r="F345" s="116">
        <f t="shared" si="69"/>
        <v>0</v>
      </c>
      <c r="G345" s="118">
        <f t="shared" si="69"/>
        <v>456.39</v>
      </c>
      <c r="H345" s="118">
        <f t="shared" si="69"/>
        <v>0</v>
      </c>
      <c r="I345" s="118">
        <f t="shared" si="69"/>
        <v>0</v>
      </c>
      <c r="J345" s="116">
        <f t="shared" si="69"/>
        <v>0</v>
      </c>
    </row>
    <row r="346" s="97" customFormat="1" ht="32" customHeight="1" spans="1:10">
      <c r="A346" s="119">
        <v>2100401</v>
      </c>
      <c r="B346" s="120" t="s">
        <v>2004</v>
      </c>
      <c r="C346" s="121">
        <v>135.83</v>
      </c>
      <c r="D346" s="122" t="s">
        <v>2005</v>
      </c>
      <c r="E346" s="121">
        <v>238.27</v>
      </c>
      <c r="F346" s="123" t="s">
        <v>2006</v>
      </c>
      <c r="G346" s="124">
        <v>306.89</v>
      </c>
      <c r="H346" s="128" t="s">
        <v>2007</v>
      </c>
      <c r="I346" s="136"/>
      <c r="J346" s="128"/>
    </row>
    <row r="347" s="97" customFormat="1" ht="17.25" customHeight="1" spans="1:10">
      <c r="A347" s="119">
        <v>2100402</v>
      </c>
      <c r="B347" s="120" t="s">
        <v>2008</v>
      </c>
      <c r="C347" s="121"/>
      <c r="D347" s="125"/>
      <c r="E347" s="121"/>
      <c r="F347" s="126"/>
      <c r="G347" s="124"/>
      <c r="H347" s="125"/>
      <c r="I347" s="137"/>
      <c r="J347" s="125"/>
    </row>
    <row r="348" s="97" customFormat="1" ht="27" customHeight="1" spans="1:10">
      <c r="A348" s="119">
        <v>2100403</v>
      </c>
      <c r="B348" s="120" t="s">
        <v>2009</v>
      </c>
      <c r="C348" s="121"/>
      <c r="D348" s="125"/>
      <c r="E348" s="121">
        <v>10</v>
      </c>
      <c r="F348" s="123" t="s">
        <v>2010</v>
      </c>
      <c r="G348" s="124">
        <v>10</v>
      </c>
      <c r="H348" s="122" t="s">
        <v>2011</v>
      </c>
      <c r="I348" s="136"/>
      <c r="J348" s="128"/>
    </row>
    <row r="349" s="97" customFormat="1" ht="32" customHeight="1" spans="1:10">
      <c r="A349" s="119">
        <v>2100408</v>
      </c>
      <c r="B349" s="120" t="s">
        <v>2012</v>
      </c>
      <c r="C349" s="121">
        <v>251.52</v>
      </c>
      <c r="D349" s="122" t="s">
        <v>2013</v>
      </c>
      <c r="E349" s="121">
        <v>336.9</v>
      </c>
      <c r="F349" s="123" t="s">
        <v>2014</v>
      </c>
      <c r="G349" s="124">
        <v>139.5</v>
      </c>
      <c r="H349" s="128" t="s">
        <v>2015</v>
      </c>
      <c r="I349" s="136"/>
      <c r="J349" s="128"/>
    </row>
    <row r="350" s="97" customFormat="1" ht="21" customHeight="1" spans="1:10">
      <c r="A350" s="119">
        <v>2100409</v>
      </c>
      <c r="B350" s="120" t="s">
        <v>2016</v>
      </c>
      <c r="C350" s="121"/>
      <c r="D350" s="125"/>
      <c r="E350" s="121"/>
      <c r="F350" s="126"/>
      <c r="G350" s="124"/>
      <c r="H350" s="125"/>
      <c r="I350" s="137"/>
      <c r="J350" s="125"/>
    </row>
    <row r="351" s="97" customFormat="1" ht="19" customHeight="1" spans="1:10">
      <c r="A351" s="119">
        <v>2100410</v>
      </c>
      <c r="B351" s="120" t="s">
        <v>2017</v>
      </c>
      <c r="C351" s="121"/>
      <c r="D351" s="122"/>
      <c r="E351" s="121"/>
      <c r="F351" s="123"/>
      <c r="G351" s="124"/>
      <c r="H351" s="122"/>
      <c r="I351" s="137"/>
      <c r="J351" s="164"/>
    </row>
    <row r="352" s="97" customFormat="1" ht="18" customHeight="1" spans="1:10">
      <c r="A352" s="119">
        <v>2100499</v>
      </c>
      <c r="B352" s="120" t="s">
        <v>2018</v>
      </c>
      <c r="C352" s="121"/>
      <c r="D352" s="122"/>
      <c r="E352" s="121"/>
      <c r="F352" s="123"/>
      <c r="G352" s="124"/>
      <c r="H352" s="122"/>
      <c r="I352" s="137"/>
      <c r="J352" s="122"/>
    </row>
    <row r="353" s="100" customFormat="1" ht="18" customHeight="1" spans="1:10">
      <c r="A353" s="114">
        <v>21007</v>
      </c>
      <c r="B353" s="115" t="s">
        <v>2019</v>
      </c>
      <c r="C353" s="116">
        <f t="shared" ref="C353:I353" si="70">SUM(C354:C356)</f>
        <v>757.73</v>
      </c>
      <c r="D353" s="144"/>
      <c r="E353" s="116">
        <f t="shared" si="70"/>
        <v>920.56</v>
      </c>
      <c r="F353" s="116">
        <f t="shared" si="70"/>
        <v>0</v>
      </c>
      <c r="G353" s="118">
        <f t="shared" si="70"/>
        <v>498.22</v>
      </c>
      <c r="H353" s="118">
        <f t="shared" si="70"/>
        <v>0</v>
      </c>
      <c r="I353" s="118">
        <f t="shared" si="70"/>
        <v>0</v>
      </c>
      <c r="J353" s="135"/>
    </row>
    <row r="354" s="97" customFormat="1" ht="38" customHeight="1" spans="1:10">
      <c r="A354" s="119">
        <v>2100716</v>
      </c>
      <c r="B354" s="120" t="s">
        <v>2020</v>
      </c>
      <c r="C354" s="121">
        <v>266.97</v>
      </c>
      <c r="D354" s="122" t="s">
        <v>2021</v>
      </c>
      <c r="E354" s="121">
        <v>384.45</v>
      </c>
      <c r="F354" s="123" t="s">
        <v>2022</v>
      </c>
      <c r="G354" s="124">
        <v>96.74</v>
      </c>
      <c r="H354" s="122" t="s">
        <v>2023</v>
      </c>
      <c r="I354" s="136"/>
      <c r="J354" s="128"/>
    </row>
    <row r="355" s="97" customFormat="1" ht="40" customHeight="1" spans="1:10">
      <c r="A355" s="119">
        <v>2100717</v>
      </c>
      <c r="B355" s="120" t="s">
        <v>2024</v>
      </c>
      <c r="C355" s="121">
        <v>402.08</v>
      </c>
      <c r="D355" s="122" t="s">
        <v>2025</v>
      </c>
      <c r="E355" s="121">
        <v>447.43</v>
      </c>
      <c r="F355" s="123" t="s">
        <v>2026</v>
      </c>
      <c r="G355" s="124">
        <v>401.48</v>
      </c>
      <c r="H355" s="128" t="s">
        <v>2027</v>
      </c>
      <c r="I355" s="136"/>
      <c r="J355" s="128"/>
    </row>
    <row r="356" s="97" customFormat="1" ht="27.95" customHeight="1" spans="1:10">
      <c r="A356" s="119">
        <v>2100799</v>
      </c>
      <c r="B356" s="120" t="s">
        <v>2028</v>
      </c>
      <c r="C356" s="121">
        <v>88.68</v>
      </c>
      <c r="D356" s="122" t="s">
        <v>2029</v>
      </c>
      <c r="E356" s="121">
        <v>88.68</v>
      </c>
      <c r="F356" s="123" t="s">
        <v>2029</v>
      </c>
      <c r="G356" s="124"/>
      <c r="H356" s="122"/>
      <c r="I356" s="137"/>
      <c r="J356" s="180"/>
    </row>
    <row r="357" s="100" customFormat="1" ht="18" customHeight="1" spans="1:10">
      <c r="A357" s="114">
        <v>21011</v>
      </c>
      <c r="B357" s="115" t="s">
        <v>2030</v>
      </c>
      <c r="C357" s="116">
        <f>SUM(C358:C372)</f>
        <v>213.58</v>
      </c>
      <c r="D357" s="144"/>
      <c r="E357" s="116">
        <f t="shared" ref="E357:I357" si="71">SUM(E358:E361)</f>
        <v>0</v>
      </c>
      <c r="F357" s="116">
        <f t="shared" si="71"/>
        <v>0</v>
      </c>
      <c r="G357" s="118">
        <f t="shared" si="71"/>
        <v>0</v>
      </c>
      <c r="H357" s="118">
        <f t="shared" si="71"/>
        <v>0</v>
      </c>
      <c r="I357" s="118">
        <f t="shared" si="71"/>
        <v>0</v>
      </c>
      <c r="J357" s="135"/>
    </row>
    <row r="358" s="97" customFormat="1" ht="18" customHeight="1" spans="1:10">
      <c r="A358" s="119">
        <v>2101101</v>
      </c>
      <c r="B358" s="120" t="s">
        <v>2031</v>
      </c>
      <c r="C358" s="121"/>
      <c r="D358" s="122"/>
      <c r="E358" s="121"/>
      <c r="F358" s="123"/>
      <c r="G358" s="124"/>
      <c r="H358" s="122"/>
      <c r="I358" s="137"/>
      <c r="J358" s="140"/>
    </row>
    <row r="359" s="97" customFormat="1" ht="18" customHeight="1" spans="1:10">
      <c r="A359" s="119">
        <v>2101102</v>
      </c>
      <c r="B359" s="120" t="s">
        <v>2032</v>
      </c>
      <c r="C359" s="121"/>
      <c r="D359" s="122"/>
      <c r="E359" s="121"/>
      <c r="F359" s="123"/>
      <c r="G359" s="124"/>
      <c r="H359" s="122"/>
      <c r="I359" s="137"/>
      <c r="J359" s="140"/>
    </row>
    <row r="360" s="97" customFormat="1" ht="21" customHeight="1" spans="1:10">
      <c r="A360" s="119">
        <v>2101103</v>
      </c>
      <c r="B360" s="120" t="s">
        <v>2033</v>
      </c>
      <c r="C360" s="121"/>
      <c r="D360" s="122"/>
      <c r="E360" s="121"/>
      <c r="F360" s="123"/>
      <c r="G360" s="124"/>
      <c r="H360" s="122"/>
      <c r="I360" s="137"/>
      <c r="J360" s="140"/>
    </row>
    <row r="361" s="97" customFormat="1" ht="21" customHeight="1" spans="1:10">
      <c r="A361" s="119">
        <v>2101199</v>
      </c>
      <c r="B361" s="120" t="s">
        <v>2034</v>
      </c>
      <c r="C361" s="121"/>
      <c r="D361" s="122"/>
      <c r="E361" s="121"/>
      <c r="F361" s="123"/>
      <c r="G361" s="124"/>
      <c r="H361" s="122"/>
      <c r="I361" s="137"/>
      <c r="J361" s="140"/>
    </row>
    <row r="362" s="97" customFormat="1" ht="21" customHeight="1" spans="1:10">
      <c r="A362" s="114">
        <v>21012</v>
      </c>
      <c r="B362" s="115" t="s">
        <v>2035</v>
      </c>
      <c r="C362" s="121"/>
      <c r="D362" s="122"/>
      <c r="E362" s="116">
        <f t="shared" ref="E362:I362" si="72">SUM(E363:E365)</f>
        <v>0</v>
      </c>
      <c r="F362" s="116">
        <f t="shared" si="72"/>
        <v>0</v>
      </c>
      <c r="G362" s="118">
        <f t="shared" si="72"/>
        <v>2000</v>
      </c>
      <c r="H362" s="118">
        <f t="shared" si="72"/>
        <v>0</v>
      </c>
      <c r="I362" s="118">
        <f t="shared" si="72"/>
        <v>-76.714</v>
      </c>
      <c r="J362" s="140"/>
    </row>
    <row r="363" s="97" customFormat="1" ht="21" customHeight="1" spans="1:10">
      <c r="A363" s="119">
        <v>2101201</v>
      </c>
      <c r="B363" s="120" t="s">
        <v>2036</v>
      </c>
      <c r="C363" s="121"/>
      <c r="D363" s="122"/>
      <c r="E363" s="121"/>
      <c r="F363" s="123"/>
      <c r="G363" s="124"/>
      <c r="H363" s="122"/>
      <c r="I363" s="137"/>
      <c r="J363" s="140"/>
    </row>
    <row r="364" s="97" customFormat="1" ht="26.1" customHeight="1" spans="1:10">
      <c r="A364" s="119">
        <v>2101202</v>
      </c>
      <c r="B364" s="120" t="s">
        <v>2037</v>
      </c>
      <c r="C364" s="121"/>
      <c r="D364" s="122"/>
      <c r="E364" s="121"/>
      <c r="F364" s="123"/>
      <c r="G364" s="124">
        <v>2000</v>
      </c>
      <c r="H364" s="127" t="s">
        <v>2038</v>
      </c>
      <c r="I364" s="136">
        <v>-76.714</v>
      </c>
      <c r="J364" s="138" t="s">
        <v>2039</v>
      </c>
    </row>
    <row r="365" s="97" customFormat="1" ht="21" customHeight="1" spans="1:10">
      <c r="A365" s="119">
        <v>2101299</v>
      </c>
      <c r="B365" s="120" t="s">
        <v>2040</v>
      </c>
      <c r="C365" s="121"/>
      <c r="D365" s="122"/>
      <c r="E365" s="121"/>
      <c r="F365" s="123"/>
      <c r="G365" s="124"/>
      <c r="H365" s="122"/>
      <c r="I365" s="137"/>
      <c r="J365" s="122"/>
    </row>
    <row r="366" s="97" customFormat="1" ht="21" customHeight="1" spans="1:10">
      <c r="A366" s="114">
        <v>21013</v>
      </c>
      <c r="B366" s="115" t="s">
        <v>2041</v>
      </c>
      <c r="C366" s="121"/>
      <c r="D366" s="122"/>
      <c r="E366" s="116">
        <f t="shared" ref="E366:J366" si="73">SUM(E367:E369)</f>
        <v>0</v>
      </c>
      <c r="F366" s="116">
        <f t="shared" si="73"/>
        <v>0</v>
      </c>
      <c r="G366" s="118">
        <f t="shared" si="73"/>
        <v>351.2</v>
      </c>
      <c r="H366" s="118">
        <f t="shared" si="73"/>
        <v>0</v>
      </c>
      <c r="I366" s="118">
        <f t="shared" si="73"/>
        <v>-51.374</v>
      </c>
      <c r="J366" s="116">
        <f t="shared" si="73"/>
        <v>0</v>
      </c>
    </row>
    <row r="367" s="97" customFormat="1" ht="42" customHeight="1" spans="1:10">
      <c r="A367" s="119">
        <v>2101301</v>
      </c>
      <c r="B367" s="120" t="s">
        <v>2042</v>
      </c>
      <c r="C367" s="121">
        <v>28</v>
      </c>
      <c r="D367" s="122" t="s">
        <v>2043</v>
      </c>
      <c r="E367" s="121"/>
      <c r="F367" s="132"/>
      <c r="G367" s="124">
        <v>351.2</v>
      </c>
      <c r="H367" s="127" t="s">
        <v>2044</v>
      </c>
      <c r="I367" s="136">
        <v>-11.374</v>
      </c>
      <c r="J367" s="138" t="s">
        <v>2045</v>
      </c>
    </row>
    <row r="368" s="97" customFormat="1" ht="18" customHeight="1" spans="1:10">
      <c r="A368" s="119">
        <v>2101302</v>
      </c>
      <c r="B368" s="120" t="s">
        <v>2046</v>
      </c>
      <c r="C368" s="121">
        <v>84</v>
      </c>
      <c r="D368" s="122" t="s">
        <v>2047</v>
      </c>
      <c r="E368" s="121"/>
      <c r="F368" s="132"/>
      <c r="G368" s="124"/>
      <c r="H368" s="152"/>
      <c r="I368" s="137"/>
      <c r="J368" s="140"/>
    </row>
    <row r="369" s="97" customFormat="1" ht="40" customHeight="1" spans="1:10">
      <c r="A369" s="119">
        <v>2101399</v>
      </c>
      <c r="B369" s="120" t="s">
        <v>2048</v>
      </c>
      <c r="C369" s="121"/>
      <c r="D369" s="122"/>
      <c r="E369" s="121"/>
      <c r="F369" s="132"/>
      <c r="G369" s="124"/>
      <c r="H369" s="152"/>
      <c r="I369" s="136">
        <v>-40</v>
      </c>
      <c r="J369" s="181" t="s">
        <v>2049</v>
      </c>
    </row>
    <row r="370" s="97" customFormat="1" ht="18" customHeight="1" spans="1:10">
      <c r="A370" s="114">
        <v>21014</v>
      </c>
      <c r="B370" s="115" t="s">
        <v>2050</v>
      </c>
      <c r="C370" s="121"/>
      <c r="D370" s="122"/>
      <c r="E370" s="116">
        <f t="shared" ref="E370:I370" si="74">SUM(E371:E372)</f>
        <v>122</v>
      </c>
      <c r="F370" s="132"/>
      <c r="G370" s="146">
        <f t="shared" si="74"/>
        <v>122</v>
      </c>
      <c r="H370" s="146">
        <f t="shared" si="74"/>
        <v>0</v>
      </c>
      <c r="I370" s="146">
        <f t="shared" si="74"/>
        <v>-60</v>
      </c>
      <c r="J370" s="140"/>
    </row>
    <row r="371" s="97" customFormat="1" ht="35.1" customHeight="1" spans="1:10">
      <c r="A371" s="119">
        <v>2101401</v>
      </c>
      <c r="B371" s="120" t="s">
        <v>2051</v>
      </c>
      <c r="C371" s="121">
        <v>2</v>
      </c>
      <c r="D371" s="122" t="s">
        <v>2052</v>
      </c>
      <c r="E371" s="121">
        <v>2</v>
      </c>
      <c r="F371" s="123" t="s">
        <v>2052</v>
      </c>
      <c r="G371" s="124">
        <v>2</v>
      </c>
      <c r="H371" s="127" t="s">
        <v>2053</v>
      </c>
      <c r="I371" s="136">
        <v>-20</v>
      </c>
      <c r="J371" s="181" t="s">
        <v>2054</v>
      </c>
    </row>
    <row r="372" s="97" customFormat="1" ht="30" customHeight="1" spans="1:10">
      <c r="A372" s="119">
        <v>2101499</v>
      </c>
      <c r="B372" s="120" t="s">
        <v>2055</v>
      </c>
      <c r="C372" s="121">
        <v>99.58</v>
      </c>
      <c r="D372" s="122" t="s">
        <v>2056</v>
      </c>
      <c r="E372" s="121">
        <v>120</v>
      </c>
      <c r="F372" s="123" t="s">
        <v>2057</v>
      </c>
      <c r="G372" s="124">
        <v>120</v>
      </c>
      <c r="H372" s="127" t="s">
        <v>2058</v>
      </c>
      <c r="I372" s="136">
        <v>-40</v>
      </c>
      <c r="J372" s="181" t="s">
        <v>2059</v>
      </c>
    </row>
    <row r="373" s="97" customFormat="1" ht="30" customHeight="1" spans="1:10">
      <c r="A373" s="114">
        <v>21015</v>
      </c>
      <c r="B373" s="115" t="s">
        <v>2060</v>
      </c>
      <c r="C373" s="121"/>
      <c r="D373" s="122"/>
      <c r="E373" s="116">
        <f t="shared" ref="E373:H373" si="75">SUM(E376:E377)</f>
        <v>122</v>
      </c>
      <c r="F373" s="132"/>
      <c r="G373" s="146">
        <f t="shared" si="75"/>
        <v>122</v>
      </c>
      <c r="H373" s="146">
        <f t="shared" si="75"/>
        <v>0</v>
      </c>
      <c r="I373" s="146">
        <f>SUM(I374:I379)</f>
        <v>0</v>
      </c>
      <c r="J373" s="182"/>
    </row>
    <row r="374" s="97" customFormat="1" ht="30" customHeight="1" spans="1:10">
      <c r="A374" s="119">
        <v>2101501</v>
      </c>
      <c r="B374" s="120" t="s">
        <v>1154</v>
      </c>
      <c r="C374" s="121"/>
      <c r="D374" s="122"/>
      <c r="E374" s="116"/>
      <c r="F374" s="132"/>
      <c r="G374" s="146"/>
      <c r="H374" s="146"/>
      <c r="I374" s="146"/>
      <c r="J374" s="182"/>
    </row>
    <row r="375" s="97" customFormat="1" ht="30" customHeight="1" spans="1:10">
      <c r="A375" s="119">
        <v>2101502</v>
      </c>
      <c r="B375" s="120" t="s">
        <v>1155</v>
      </c>
      <c r="C375" s="121"/>
      <c r="D375" s="122"/>
      <c r="E375" s="116"/>
      <c r="F375" s="132"/>
      <c r="G375" s="146"/>
      <c r="H375" s="146"/>
      <c r="I375" s="146"/>
      <c r="J375" s="182"/>
    </row>
    <row r="376" s="97" customFormat="1" ht="30" customHeight="1" spans="1:10">
      <c r="A376" s="119">
        <v>2101504</v>
      </c>
      <c r="B376" s="120" t="s">
        <v>1483</v>
      </c>
      <c r="C376" s="121">
        <v>2</v>
      </c>
      <c r="D376" s="122" t="s">
        <v>2052</v>
      </c>
      <c r="E376" s="121">
        <v>2</v>
      </c>
      <c r="F376" s="123" t="s">
        <v>2052</v>
      </c>
      <c r="G376" s="124">
        <v>2</v>
      </c>
      <c r="H376" s="127" t="s">
        <v>2053</v>
      </c>
      <c r="I376" s="137"/>
      <c r="J376" s="182"/>
    </row>
    <row r="377" s="97" customFormat="1" ht="30" customHeight="1" spans="1:10">
      <c r="A377" s="119">
        <v>2101505</v>
      </c>
      <c r="B377" s="120" t="s">
        <v>2061</v>
      </c>
      <c r="C377" s="121">
        <v>99.58</v>
      </c>
      <c r="D377" s="122" t="s">
        <v>2056</v>
      </c>
      <c r="E377" s="121">
        <v>120</v>
      </c>
      <c r="F377" s="123" t="s">
        <v>2057</v>
      </c>
      <c r="G377" s="124">
        <v>120</v>
      </c>
      <c r="H377" s="127" t="s">
        <v>2058</v>
      </c>
      <c r="I377" s="137"/>
      <c r="J377" s="182"/>
    </row>
    <row r="378" s="97" customFormat="1" ht="30" customHeight="1" spans="1:10">
      <c r="A378" s="119">
        <v>2101506</v>
      </c>
      <c r="B378" s="120" t="s">
        <v>2062</v>
      </c>
      <c r="C378" s="121"/>
      <c r="D378" s="122"/>
      <c r="E378" s="121"/>
      <c r="F378" s="123"/>
      <c r="G378" s="124"/>
      <c r="H378" s="178"/>
      <c r="I378" s="139"/>
      <c r="J378" s="182"/>
    </row>
    <row r="379" s="97" customFormat="1" ht="30" customHeight="1" spans="1:10">
      <c r="A379" s="119">
        <v>2101599</v>
      </c>
      <c r="B379" s="120" t="s">
        <v>2063</v>
      </c>
      <c r="C379" s="121"/>
      <c r="D379" s="122"/>
      <c r="E379" s="121"/>
      <c r="F379" s="123"/>
      <c r="G379" s="124"/>
      <c r="H379" s="178"/>
      <c r="I379" s="139"/>
      <c r="J379" s="182"/>
    </row>
    <row r="380" s="100" customFormat="1" ht="30" customHeight="1" spans="1:10">
      <c r="A380" s="114">
        <v>21016</v>
      </c>
      <c r="B380" s="115" t="s">
        <v>2064</v>
      </c>
      <c r="C380" s="116"/>
      <c r="D380" s="144"/>
      <c r="E380" s="116"/>
      <c r="F380" s="145"/>
      <c r="G380" s="146"/>
      <c r="H380" s="179"/>
      <c r="I380" s="183">
        <f>SUM(I381)</f>
        <v>0</v>
      </c>
      <c r="J380" s="184"/>
    </row>
    <row r="381" s="97" customFormat="1" ht="30" customHeight="1" spans="1:10">
      <c r="A381" s="119">
        <v>2101601</v>
      </c>
      <c r="B381" s="120" t="s">
        <v>2065</v>
      </c>
      <c r="C381" s="121"/>
      <c r="D381" s="122"/>
      <c r="E381" s="121"/>
      <c r="F381" s="123"/>
      <c r="G381" s="124"/>
      <c r="H381" s="178"/>
      <c r="I381" s="137"/>
      <c r="J381" s="122"/>
    </row>
    <row r="382" s="100" customFormat="1" ht="18" customHeight="1" spans="1:10">
      <c r="A382" s="114">
        <v>21099</v>
      </c>
      <c r="B382" s="115" t="s">
        <v>2066</v>
      </c>
      <c r="C382" s="116">
        <f t="shared" ref="C382:I382" si="76">SUM(C383)</f>
        <v>0</v>
      </c>
      <c r="D382" s="144"/>
      <c r="E382" s="116">
        <f t="shared" si="76"/>
        <v>0</v>
      </c>
      <c r="F382" s="116">
        <f t="shared" si="76"/>
        <v>0</v>
      </c>
      <c r="G382" s="118">
        <f t="shared" si="76"/>
        <v>0</v>
      </c>
      <c r="H382" s="118">
        <f t="shared" si="76"/>
        <v>0</v>
      </c>
      <c r="I382" s="118">
        <f t="shared" si="76"/>
        <v>0</v>
      </c>
      <c r="J382" s="135"/>
    </row>
    <row r="383" s="97" customFormat="1" ht="17.1" customHeight="1" spans="1:10">
      <c r="A383" s="119">
        <v>2109901</v>
      </c>
      <c r="B383" s="120" t="s">
        <v>2067</v>
      </c>
      <c r="C383" s="121"/>
      <c r="D383" s="122"/>
      <c r="E383" s="121"/>
      <c r="F383" s="123"/>
      <c r="G383" s="124"/>
      <c r="H383" s="122"/>
      <c r="I383" s="137"/>
      <c r="J383" s="140"/>
    </row>
    <row r="384" s="100" customFormat="1" spans="1:10">
      <c r="A384" s="114">
        <v>211</v>
      </c>
      <c r="B384" s="115" t="s">
        <v>2068</v>
      </c>
      <c r="C384" s="116">
        <f t="shared" ref="C384:H384" si="77">C385+C391+C394+C399+C404+C411+C415+C417+C423</f>
        <v>287.89</v>
      </c>
      <c r="D384" s="144"/>
      <c r="E384" s="116">
        <f t="shared" si="77"/>
        <v>634</v>
      </c>
      <c r="F384" s="116">
        <f t="shared" si="77"/>
        <v>0</v>
      </c>
      <c r="G384" s="118">
        <f t="shared" si="77"/>
        <v>1057.78</v>
      </c>
      <c r="H384" s="118" t="e">
        <f t="shared" si="77"/>
        <v>#VALUE!</v>
      </c>
      <c r="I384" s="118">
        <f>I385+I391+I394+I399+I404+I411+I415+I417+I423+I425+I434</f>
        <v>4196</v>
      </c>
      <c r="J384" s="135"/>
    </row>
    <row r="385" s="100" customFormat="1" spans="1:10">
      <c r="A385" s="114">
        <v>21101</v>
      </c>
      <c r="B385" s="115" t="s">
        <v>2069</v>
      </c>
      <c r="C385" s="116">
        <f t="shared" ref="C385:I385" si="78">SUM(C386:C390)</f>
        <v>0</v>
      </c>
      <c r="D385" s="144"/>
      <c r="E385" s="116">
        <f t="shared" si="78"/>
        <v>0</v>
      </c>
      <c r="F385" s="116">
        <f t="shared" si="78"/>
        <v>0</v>
      </c>
      <c r="G385" s="118">
        <f t="shared" si="78"/>
        <v>520</v>
      </c>
      <c r="H385" s="118">
        <f t="shared" si="78"/>
        <v>0</v>
      </c>
      <c r="I385" s="118">
        <f t="shared" si="78"/>
        <v>-2</v>
      </c>
      <c r="J385" s="135"/>
    </row>
    <row r="386" s="97" customFormat="1" ht="22.5" customHeight="1" spans="1:10">
      <c r="A386" s="119">
        <v>2110101</v>
      </c>
      <c r="B386" s="120" t="s">
        <v>1154</v>
      </c>
      <c r="C386" s="121"/>
      <c r="D386" s="122"/>
      <c r="E386" s="121"/>
      <c r="F386" s="132"/>
      <c r="G386" s="124">
        <v>520</v>
      </c>
      <c r="H386" s="152" t="s">
        <v>2070</v>
      </c>
      <c r="I386" s="137"/>
      <c r="J386" s="190"/>
    </row>
    <row r="387" s="97" customFormat="1" spans="1:10">
      <c r="A387" s="119">
        <v>2110104</v>
      </c>
      <c r="B387" s="120" t="s">
        <v>2071</v>
      </c>
      <c r="C387" s="121"/>
      <c r="D387" s="122"/>
      <c r="E387" s="121"/>
      <c r="F387" s="123"/>
      <c r="G387" s="124"/>
      <c r="H387" s="122"/>
      <c r="I387" s="137"/>
      <c r="J387" s="122"/>
    </row>
    <row r="388" s="97" customFormat="1" spans="1:10">
      <c r="A388" s="119">
        <v>2110105</v>
      </c>
      <c r="B388" s="120" t="s">
        <v>2072</v>
      </c>
      <c r="C388" s="121"/>
      <c r="D388" s="122"/>
      <c r="E388" s="121"/>
      <c r="F388" s="123"/>
      <c r="G388" s="124"/>
      <c r="H388" s="122"/>
      <c r="I388" s="137"/>
      <c r="J388" s="122"/>
    </row>
    <row r="389" s="97" customFormat="1" spans="1:10">
      <c r="A389" s="119">
        <v>2110107</v>
      </c>
      <c r="B389" s="120" t="s">
        <v>2073</v>
      </c>
      <c r="C389" s="121"/>
      <c r="D389" s="122"/>
      <c r="E389" s="121"/>
      <c r="F389" s="123"/>
      <c r="G389" s="124"/>
      <c r="H389" s="122"/>
      <c r="I389" s="137"/>
      <c r="J389" s="122"/>
    </row>
    <row r="390" s="97" customFormat="1" ht="22" customHeight="1" spans="1:10">
      <c r="A390" s="119">
        <v>2110199</v>
      </c>
      <c r="B390" s="120" t="s">
        <v>2074</v>
      </c>
      <c r="C390" s="121"/>
      <c r="D390" s="122"/>
      <c r="E390" s="121"/>
      <c r="F390" s="123"/>
      <c r="G390" s="124"/>
      <c r="H390" s="122"/>
      <c r="I390" s="136">
        <v>-2</v>
      </c>
      <c r="J390" s="138" t="s">
        <v>2075</v>
      </c>
    </row>
    <row r="391" s="100" customFormat="1" ht="24" customHeight="1" spans="1:10">
      <c r="A391" s="114">
        <v>21102</v>
      </c>
      <c r="B391" s="115" t="s">
        <v>2076</v>
      </c>
      <c r="C391" s="116">
        <f t="shared" ref="C391:J391" si="79">SUM(C392:C393)</f>
        <v>0</v>
      </c>
      <c r="D391" s="144"/>
      <c r="E391" s="116">
        <f t="shared" si="79"/>
        <v>70</v>
      </c>
      <c r="F391" s="116">
        <f t="shared" si="79"/>
        <v>0</v>
      </c>
      <c r="G391" s="118">
        <f t="shared" si="79"/>
        <v>20</v>
      </c>
      <c r="H391" s="118">
        <f t="shared" si="79"/>
        <v>0</v>
      </c>
      <c r="I391" s="118">
        <f t="shared" si="79"/>
        <v>0</v>
      </c>
      <c r="J391" s="116">
        <f t="shared" si="79"/>
        <v>0</v>
      </c>
    </row>
    <row r="392" s="97" customFormat="1" ht="21" customHeight="1" spans="1:10">
      <c r="A392" s="119">
        <v>2110203</v>
      </c>
      <c r="B392" s="120" t="s">
        <v>2077</v>
      </c>
      <c r="C392" s="121"/>
      <c r="D392" s="122"/>
      <c r="E392" s="121"/>
      <c r="F392" s="123"/>
      <c r="G392" s="124"/>
      <c r="H392" s="122"/>
      <c r="I392" s="137"/>
      <c r="J392" s="122"/>
    </row>
    <row r="393" s="97" customFormat="1" ht="39" customHeight="1" spans="1:10">
      <c r="A393" s="119">
        <v>2110299</v>
      </c>
      <c r="B393" s="120" t="s">
        <v>2078</v>
      </c>
      <c r="C393" s="121"/>
      <c r="D393" s="122"/>
      <c r="E393" s="121">
        <v>70</v>
      </c>
      <c r="F393" s="185" t="s">
        <v>2079</v>
      </c>
      <c r="G393" s="124">
        <v>20</v>
      </c>
      <c r="H393" s="186" t="s">
        <v>2080</v>
      </c>
      <c r="I393" s="136"/>
      <c r="J393" s="131"/>
    </row>
    <row r="394" s="100" customFormat="1" ht="24" customHeight="1" spans="1:10">
      <c r="A394" s="114">
        <v>21103</v>
      </c>
      <c r="B394" s="115" t="s">
        <v>2081</v>
      </c>
      <c r="C394" s="116">
        <f t="shared" ref="C394:J394" si="80">SUM(C395:C398)</f>
        <v>287.89</v>
      </c>
      <c r="D394" s="144"/>
      <c r="E394" s="116">
        <f t="shared" si="80"/>
        <v>508</v>
      </c>
      <c r="F394" s="116">
        <f t="shared" si="80"/>
        <v>0</v>
      </c>
      <c r="G394" s="118">
        <f t="shared" si="80"/>
        <v>278.94</v>
      </c>
      <c r="H394" s="118">
        <f t="shared" si="80"/>
        <v>0</v>
      </c>
      <c r="I394" s="118">
        <f t="shared" si="80"/>
        <v>4190</v>
      </c>
      <c r="J394" s="116">
        <f t="shared" si="80"/>
        <v>0</v>
      </c>
    </row>
    <row r="395" s="97" customFormat="1" ht="64" customHeight="1" spans="1:10">
      <c r="A395" s="119">
        <v>2110301</v>
      </c>
      <c r="B395" s="120" t="s">
        <v>2082</v>
      </c>
      <c r="C395" s="121"/>
      <c r="D395" s="122"/>
      <c r="E395" s="121">
        <v>50</v>
      </c>
      <c r="F395" s="123" t="s">
        <v>2083</v>
      </c>
      <c r="G395" s="124">
        <v>260</v>
      </c>
      <c r="H395" s="127" t="s">
        <v>2084</v>
      </c>
      <c r="I395" s="136">
        <v>4050</v>
      </c>
      <c r="J395" s="128" t="s">
        <v>2085</v>
      </c>
    </row>
    <row r="396" s="97" customFormat="1" ht="81" customHeight="1" spans="1:10">
      <c r="A396" s="119">
        <v>2110302</v>
      </c>
      <c r="B396" s="120" t="s">
        <v>2086</v>
      </c>
      <c r="C396" s="121">
        <v>192.89</v>
      </c>
      <c r="D396" s="122" t="s">
        <v>2087</v>
      </c>
      <c r="E396" s="121">
        <v>323</v>
      </c>
      <c r="F396" s="123" t="s">
        <v>2088</v>
      </c>
      <c r="G396" s="124"/>
      <c r="H396" s="122" t="s">
        <v>2089</v>
      </c>
      <c r="I396" s="136">
        <v>140</v>
      </c>
      <c r="J396" s="138" t="s">
        <v>2090</v>
      </c>
    </row>
    <row r="397" s="97" customFormat="1" ht="69" customHeight="1" spans="1:10">
      <c r="A397" s="119">
        <v>2110304</v>
      </c>
      <c r="B397" s="120" t="s">
        <v>2091</v>
      </c>
      <c r="C397" s="121">
        <v>95</v>
      </c>
      <c r="D397" s="122" t="s">
        <v>2092</v>
      </c>
      <c r="E397" s="121">
        <v>135</v>
      </c>
      <c r="F397" s="123" t="s">
        <v>2093</v>
      </c>
      <c r="G397" s="124">
        <v>10</v>
      </c>
      <c r="H397" s="128" t="s">
        <v>2094</v>
      </c>
      <c r="I397" s="136"/>
      <c r="J397" s="147"/>
    </row>
    <row r="398" s="97" customFormat="1" ht="39" customHeight="1" spans="1:10">
      <c r="A398" s="119">
        <v>2110399</v>
      </c>
      <c r="B398" s="120" t="s">
        <v>2095</v>
      </c>
      <c r="C398" s="121"/>
      <c r="D398" s="122"/>
      <c r="E398" s="121"/>
      <c r="F398" s="123"/>
      <c r="G398" s="124">
        <v>8.94</v>
      </c>
      <c r="H398" s="128" t="s">
        <v>2096</v>
      </c>
      <c r="I398" s="136"/>
      <c r="J398" s="128"/>
    </row>
    <row r="399" s="97" customFormat="1" ht="21" customHeight="1" spans="1:10">
      <c r="A399" s="114">
        <v>21104</v>
      </c>
      <c r="B399" s="115" t="s">
        <v>2097</v>
      </c>
      <c r="C399" s="116">
        <f t="shared" ref="C399:I399" si="81">SUM(C400:C403)</f>
        <v>0</v>
      </c>
      <c r="D399" s="144"/>
      <c r="E399" s="116">
        <f t="shared" si="81"/>
        <v>56</v>
      </c>
      <c r="F399" s="116">
        <f t="shared" si="81"/>
        <v>0</v>
      </c>
      <c r="G399" s="118">
        <f t="shared" si="81"/>
        <v>208.84</v>
      </c>
      <c r="H399" s="118">
        <f t="shared" si="81"/>
        <v>0</v>
      </c>
      <c r="I399" s="118">
        <f t="shared" si="81"/>
        <v>8</v>
      </c>
      <c r="J399" s="140"/>
    </row>
    <row r="400" s="97" customFormat="1" ht="23" customHeight="1" spans="1:10">
      <c r="A400" s="119">
        <v>2110401</v>
      </c>
      <c r="B400" s="120" t="s">
        <v>2098</v>
      </c>
      <c r="C400" s="121"/>
      <c r="D400" s="122"/>
      <c r="E400" s="121"/>
      <c r="F400" s="123"/>
      <c r="G400" s="124">
        <v>208.84</v>
      </c>
      <c r="H400" s="128" t="s">
        <v>2099</v>
      </c>
      <c r="I400" s="136"/>
      <c r="J400" s="177"/>
    </row>
    <row r="401" s="97" customFormat="1" ht="15" customHeight="1" spans="1:10">
      <c r="A401" s="119">
        <v>2110402</v>
      </c>
      <c r="B401" s="120" t="s">
        <v>2100</v>
      </c>
      <c r="C401" s="121"/>
      <c r="D401" s="122"/>
      <c r="E401" s="121">
        <v>56</v>
      </c>
      <c r="F401" s="123" t="s">
        <v>2101</v>
      </c>
      <c r="G401" s="124"/>
      <c r="H401" s="128"/>
      <c r="I401" s="136">
        <v>8</v>
      </c>
      <c r="J401" s="177" t="s">
        <v>2102</v>
      </c>
    </row>
    <row r="402" s="97" customFormat="1" ht="14.1" customHeight="1" spans="1:10">
      <c r="A402" s="119">
        <v>2110403</v>
      </c>
      <c r="B402" s="120" t="s">
        <v>2103</v>
      </c>
      <c r="C402" s="121"/>
      <c r="D402" s="122"/>
      <c r="E402" s="121"/>
      <c r="F402" s="123"/>
      <c r="G402" s="124"/>
      <c r="H402" s="122"/>
      <c r="I402" s="137"/>
      <c r="J402" s="140"/>
    </row>
    <row r="403" s="97" customFormat="1" ht="14.1" customHeight="1" spans="1:10">
      <c r="A403" s="119">
        <v>2110499</v>
      </c>
      <c r="B403" s="120" t="s">
        <v>2104</v>
      </c>
      <c r="C403" s="121"/>
      <c r="D403" s="122"/>
      <c r="E403" s="121"/>
      <c r="F403" s="123"/>
      <c r="G403" s="124"/>
      <c r="H403" s="122"/>
      <c r="I403" s="137"/>
      <c r="J403" s="140"/>
    </row>
    <row r="404" s="97" customFormat="1" ht="14.1" customHeight="1" spans="1:10">
      <c r="A404" s="114">
        <v>21105</v>
      </c>
      <c r="B404" s="115" t="s">
        <v>2105</v>
      </c>
      <c r="C404" s="116">
        <f t="shared" ref="C404:I404" si="82">SUM(C405:C410)</f>
        <v>0</v>
      </c>
      <c r="D404" s="144"/>
      <c r="E404" s="116">
        <f t="shared" si="82"/>
        <v>0</v>
      </c>
      <c r="F404" s="123"/>
      <c r="G404" s="146">
        <f t="shared" si="82"/>
        <v>0</v>
      </c>
      <c r="H404" s="146">
        <f t="shared" si="82"/>
        <v>0</v>
      </c>
      <c r="I404" s="146">
        <f t="shared" si="82"/>
        <v>0</v>
      </c>
      <c r="J404" s="140"/>
    </row>
    <row r="405" s="97" customFormat="1" ht="14.1" customHeight="1" spans="1:10">
      <c r="A405" s="119">
        <v>2110501</v>
      </c>
      <c r="B405" s="120" t="s">
        <v>2106</v>
      </c>
      <c r="C405" s="121"/>
      <c r="D405" s="122"/>
      <c r="E405" s="121"/>
      <c r="F405" s="123"/>
      <c r="G405" s="124"/>
      <c r="H405" s="122"/>
      <c r="I405" s="137"/>
      <c r="J405" s="140"/>
    </row>
    <row r="406" s="97" customFormat="1" ht="14.1" customHeight="1" spans="1:10">
      <c r="A406" s="119">
        <v>2110502</v>
      </c>
      <c r="B406" s="120" t="s">
        <v>2107</v>
      </c>
      <c r="C406" s="121"/>
      <c r="D406" s="122"/>
      <c r="E406" s="121"/>
      <c r="F406" s="123"/>
      <c r="G406" s="124"/>
      <c r="H406" s="122"/>
      <c r="I406" s="137"/>
      <c r="J406" s="140"/>
    </row>
    <row r="407" s="97" customFormat="1" ht="14.1" customHeight="1" spans="1:10">
      <c r="A407" s="119">
        <v>2110503</v>
      </c>
      <c r="B407" s="120" t="s">
        <v>2108</v>
      </c>
      <c r="C407" s="121"/>
      <c r="D407" s="122"/>
      <c r="E407" s="121"/>
      <c r="F407" s="123"/>
      <c r="G407" s="124"/>
      <c r="H407" s="122"/>
      <c r="I407" s="137"/>
      <c r="J407" s="140"/>
    </row>
    <row r="408" s="97" customFormat="1" ht="14.1" customHeight="1" spans="1:10">
      <c r="A408" s="119">
        <v>2110506</v>
      </c>
      <c r="B408" s="120" t="s">
        <v>2109</v>
      </c>
      <c r="C408" s="121"/>
      <c r="D408" s="122"/>
      <c r="E408" s="121"/>
      <c r="F408" s="123"/>
      <c r="G408" s="124"/>
      <c r="H408" s="122"/>
      <c r="I408" s="137"/>
      <c r="J408" s="140"/>
    </row>
    <row r="409" s="97" customFormat="1" ht="14.1" customHeight="1" spans="1:10">
      <c r="A409" s="119">
        <v>2110507</v>
      </c>
      <c r="B409" s="120" t="s">
        <v>2110</v>
      </c>
      <c r="C409" s="121"/>
      <c r="D409" s="122"/>
      <c r="E409" s="121"/>
      <c r="F409" s="123"/>
      <c r="G409" s="124"/>
      <c r="H409" s="122"/>
      <c r="I409" s="137"/>
      <c r="J409" s="140"/>
    </row>
    <row r="410" s="97" customFormat="1" ht="14.1" customHeight="1" spans="1:10">
      <c r="A410" s="119">
        <v>2110599</v>
      </c>
      <c r="B410" s="120" t="s">
        <v>2111</v>
      </c>
      <c r="C410" s="121"/>
      <c r="D410" s="122"/>
      <c r="E410" s="121"/>
      <c r="F410" s="123"/>
      <c r="G410" s="124"/>
      <c r="H410" s="122"/>
      <c r="I410" s="137"/>
      <c r="J410" s="140"/>
    </row>
    <row r="411" s="97" customFormat="1" ht="14.1" hidden="1" customHeight="1" spans="1:10">
      <c r="A411" s="119"/>
      <c r="B411" s="120" t="s">
        <v>2112</v>
      </c>
      <c r="C411" s="121">
        <f>SUM(C412:C414)</f>
        <v>0</v>
      </c>
      <c r="D411" s="122"/>
      <c r="E411" s="121">
        <f>SUM(E412:E414)</f>
        <v>0</v>
      </c>
      <c r="F411" s="123"/>
      <c r="G411" s="124"/>
      <c r="H411" s="122"/>
      <c r="I411" s="137"/>
      <c r="J411" s="140"/>
    </row>
    <row r="412" s="97" customFormat="1" ht="14.1" hidden="1" customHeight="1" spans="1:10">
      <c r="A412" s="119"/>
      <c r="B412" s="120" t="s">
        <v>2113</v>
      </c>
      <c r="C412" s="121"/>
      <c r="D412" s="122"/>
      <c r="E412" s="121"/>
      <c r="F412" s="123"/>
      <c r="G412" s="124"/>
      <c r="H412" s="122"/>
      <c r="I412" s="137"/>
      <c r="J412" s="140"/>
    </row>
    <row r="413" s="97" customFormat="1" ht="14.1" hidden="1" customHeight="1" spans="1:10">
      <c r="A413" s="119"/>
      <c r="B413" s="120" t="s">
        <v>2114</v>
      </c>
      <c r="C413" s="121"/>
      <c r="D413" s="122"/>
      <c r="E413" s="121"/>
      <c r="F413" s="123"/>
      <c r="G413" s="124"/>
      <c r="H413" s="122"/>
      <c r="I413" s="137"/>
      <c r="J413" s="140"/>
    </row>
    <row r="414" s="97" customFormat="1" ht="14.1" hidden="1" customHeight="1" spans="1:10">
      <c r="A414" s="119"/>
      <c r="B414" s="120" t="s">
        <v>2115</v>
      </c>
      <c r="C414" s="121"/>
      <c r="D414" s="122"/>
      <c r="E414" s="121"/>
      <c r="F414" s="123"/>
      <c r="G414" s="124"/>
      <c r="H414" s="122"/>
      <c r="I414" s="137"/>
      <c r="J414" s="140"/>
    </row>
    <row r="415" s="97" customFormat="1" ht="18" customHeight="1" spans="1:10">
      <c r="A415" s="114">
        <v>21110</v>
      </c>
      <c r="B415" s="115" t="s">
        <v>2116</v>
      </c>
      <c r="C415" s="116">
        <f>SUM(C416)</f>
        <v>0</v>
      </c>
      <c r="D415" s="144"/>
      <c r="E415" s="116">
        <f>SUM(E416)</f>
        <v>0</v>
      </c>
      <c r="F415" s="123"/>
      <c r="G415" s="146">
        <f t="shared" ref="G415:I415" si="83">G416</f>
        <v>30</v>
      </c>
      <c r="H415" s="146" t="str">
        <f t="shared" si="83"/>
        <v>洁净型煤补贴30万元，</v>
      </c>
      <c r="I415" s="146">
        <f t="shared" si="83"/>
        <v>0</v>
      </c>
      <c r="J415" s="140"/>
    </row>
    <row r="416" s="97" customFormat="1" ht="21" customHeight="1" spans="1:10">
      <c r="A416" s="119">
        <v>2111001</v>
      </c>
      <c r="B416" s="120" t="s">
        <v>2117</v>
      </c>
      <c r="C416" s="121"/>
      <c r="D416" s="122"/>
      <c r="E416" s="121"/>
      <c r="F416" s="123"/>
      <c r="G416" s="124">
        <v>30</v>
      </c>
      <c r="H416" s="128" t="s">
        <v>2118</v>
      </c>
      <c r="I416" s="137"/>
      <c r="J416" s="140"/>
    </row>
    <row r="417" s="97" customFormat="1" ht="14.1" customHeight="1" spans="1:10">
      <c r="A417" s="114">
        <v>21111</v>
      </c>
      <c r="B417" s="115" t="s">
        <v>2119</v>
      </c>
      <c r="C417" s="116">
        <f t="shared" ref="C417:I417" si="84">SUM(C418:C422)</f>
        <v>0</v>
      </c>
      <c r="D417" s="144"/>
      <c r="E417" s="116">
        <f t="shared" si="84"/>
        <v>0</v>
      </c>
      <c r="F417" s="123"/>
      <c r="G417" s="146">
        <f t="shared" si="84"/>
        <v>0</v>
      </c>
      <c r="H417" s="146">
        <f t="shared" si="84"/>
        <v>0</v>
      </c>
      <c r="I417" s="146">
        <f t="shared" si="84"/>
        <v>0</v>
      </c>
      <c r="J417" s="140"/>
    </row>
    <row r="418" s="97" customFormat="1" ht="14.1" customHeight="1" spans="1:10">
      <c r="A418" s="119">
        <v>2111101</v>
      </c>
      <c r="B418" s="120" t="s">
        <v>2120</v>
      </c>
      <c r="C418" s="121"/>
      <c r="D418" s="122"/>
      <c r="E418" s="121"/>
      <c r="F418" s="123"/>
      <c r="G418" s="124"/>
      <c r="H418" s="122"/>
      <c r="I418" s="137"/>
      <c r="J418" s="140"/>
    </row>
    <row r="419" s="97" customFormat="1" ht="14.1" customHeight="1" spans="1:10">
      <c r="A419" s="119">
        <v>2111102</v>
      </c>
      <c r="B419" s="120" t="s">
        <v>2121</v>
      </c>
      <c r="C419" s="121"/>
      <c r="D419" s="122"/>
      <c r="E419" s="121"/>
      <c r="F419" s="123"/>
      <c r="G419" s="124"/>
      <c r="H419" s="122"/>
      <c r="I419" s="137"/>
      <c r="J419" s="140"/>
    </row>
    <row r="420" s="97" customFormat="1" ht="14.1" customHeight="1" spans="1:10">
      <c r="A420" s="119">
        <v>2111103</v>
      </c>
      <c r="B420" s="120" t="s">
        <v>2122</v>
      </c>
      <c r="C420" s="121"/>
      <c r="D420" s="122"/>
      <c r="E420" s="121"/>
      <c r="F420" s="123"/>
      <c r="G420" s="124"/>
      <c r="H420" s="122"/>
      <c r="I420" s="137"/>
      <c r="J420" s="140"/>
    </row>
    <row r="421" s="97" customFormat="1" ht="14.1" customHeight="1" spans="1:10">
      <c r="A421" s="119">
        <v>2111104</v>
      </c>
      <c r="B421" s="120" t="s">
        <v>2123</v>
      </c>
      <c r="C421" s="121"/>
      <c r="D421" s="122"/>
      <c r="E421" s="121"/>
      <c r="F421" s="123"/>
      <c r="G421" s="124"/>
      <c r="H421" s="122"/>
      <c r="I421" s="137"/>
      <c r="J421" s="140"/>
    </row>
    <row r="422" s="97" customFormat="1" ht="20.1" customHeight="1" spans="1:10">
      <c r="A422" s="119">
        <v>2111199</v>
      </c>
      <c r="B422" s="120" t="s">
        <v>2124</v>
      </c>
      <c r="C422" s="121"/>
      <c r="D422" s="122"/>
      <c r="E422" s="121"/>
      <c r="F422" s="123"/>
      <c r="G422" s="124"/>
      <c r="H422" s="122"/>
      <c r="I422" s="137"/>
      <c r="J422" s="140"/>
    </row>
    <row r="423" s="97" customFormat="1" ht="18" customHeight="1" spans="1:10">
      <c r="A423" s="114">
        <v>21112</v>
      </c>
      <c r="B423" s="115" t="s">
        <v>2125</v>
      </c>
      <c r="C423" s="116">
        <f t="shared" ref="C423:I423" si="85">SUM(C424)</f>
        <v>0</v>
      </c>
      <c r="D423" s="144"/>
      <c r="E423" s="116">
        <f t="shared" si="85"/>
        <v>0</v>
      </c>
      <c r="F423" s="123"/>
      <c r="G423" s="146">
        <f t="shared" si="85"/>
        <v>0</v>
      </c>
      <c r="H423" s="146">
        <f t="shared" si="85"/>
        <v>0</v>
      </c>
      <c r="I423" s="146">
        <f t="shared" si="85"/>
        <v>0</v>
      </c>
      <c r="J423" s="140"/>
    </row>
    <row r="424" s="97" customFormat="1" ht="21.95" customHeight="1" spans="1:10">
      <c r="A424" s="119">
        <v>2111201</v>
      </c>
      <c r="B424" s="120" t="s">
        <v>2126</v>
      </c>
      <c r="C424" s="121"/>
      <c r="D424" s="122"/>
      <c r="E424" s="121"/>
      <c r="F424" s="123"/>
      <c r="G424" s="124"/>
      <c r="H424" s="122"/>
      <c r="I424" s="137"/>
      <c r="J424" s="140"/>
    </row>
    <row r="425" s="97" customFormat="1" ht="21.95" customHeight="1" spans="1:10">
      <c r="A425" s="114">
        <v>21114</v>
      </c>
      <c r="B425" s="115" t="s">
        <v>2127</v>
      </c>
      <c r="C425" s="116">
        <f t="shared" ref="C425:H425" si="86">SUM(C426)</f>
        <v>0</v>
      </c>
      <c r="D425" s="144"/>
      <c r="E425" s="116">
        <f t="shared" si="86"/>
        <v>0</v>
      </c>
      <c r="F425" s="123"/>
      <c r="G425" s="146">
        <f t="shared" si="86"/>
        <v>0</v>
      </c>
      <c r="H425" s="146">
        <f t="shared" si="86"/>
        <v>0</v>
      </c>
      <c r="I425" s="146">
        <f>SUM(I426:I433)</f>
        <v>0</v>
      </c>
      <c r="J425" s="140"/>
    </row>
    <row r="426" s="97" customFormat="1" ht="21.95" customHeight="1" spans="1:10">
      <c r="A426" s="119">
        <v>2111401</v>
      </c>
      <c r="B426" s="120" t="s">
        <v>1154</v>
      </c>
      <c r="C426" s="121"/>
      <c r="D426" s="122"/>
      <c r="E426" s="121"/>
      <c r="F426" s="123"/>
      <c r="G426" s="124"/>
      <c r="H426" s="122"/>
      <c r="I426" s="137"/>
      <c r="J426" s="140"/>
    </row>
    <row r="427" s="97" customFormat="1" ht="21.95" customHeight="1" spans="1:10">
      <c r="A427" s="119">
        <v>2111402</v>
      </c>
      <c r="B427" s="120" t="s">
        <v>1155</v>
      </c>
      <c r="C427" s="121"/>
      <c r="D427" s="122"/>
      <c r="E427" s="121"/>
      <c r="F427" s="123"/>
      <c r="G427" s="124"/>
      <c r="H427" s="123"/>
      <c r="I427" s="139"/>
      <c r="J427" s="140"/>
    </row>
    <row r="428" s="97" customFormat="1" ht="21.95" customHeight="1" spans="1:10">
      <c r="A428" s="119">
        <v>2111404</v>
      </c>
      <c r="B428" s="120" t="s">
        <v>2128</v>
      </c>
      <c r="C428" s="121"/>
      <c r="D428" s="122"/>
      <c r="E428" s="121"/>
      <c r="F428" s="123"/>
      <c r="G428" s="124"/>
      <c r="H428" s="123"/>
      <c r="I428" s="139"/>
      <c r="J428" s="140"/>
    </row>
    <row r="429" s="97" customFormat="1" ht="21.95" customHeight="1" spans="1:10">
      <c r="A429" s="119">
        <v>2111407</v>
      </c>
      <c r="B429" s="120" t="s">
        <v>2129</v>
      </c>
      <c r="C429" s="121"/>
      <c r="D429" s="122"/>
      <c r="E429" s="121"/>
      <c r="F429" s="123"/>
      <c r="G429" s="124"/>
      <c r="H429" s="123"/>
      <c r="I429" s="139"/>
      <c r="J429" s="140"/>
    </row>
    <row r="430" s="97" customFormat="1" ht="21.95" customHeight="1" spans="1:10">
      <c r="A430" s="119">
        <v>2111410</v>
      </c>
      <c r="B430" s="120" t="s">
        <v>2130</v>
      </c>
      <c r="C430" s="121"/>
      <c r="D430" s="122"/>
      <c r="E430" s="121"/>
      <c r="F430" s="123"/>
      <c r="G430" s="124"/>
      <c r="H430" s="123"/>
      <c r="I430" s="139"/>
      <c r="J430" s="140"/>
    </row>
    <row r="431" s="97" customFormat="1" ht="21.95" customHeight="1" spans="1:10">
      <c r="A431" s="119">
        <v>2111411</v>
      </c>
      <c r="B431" s="120" t="s">
        <v>1483</v>
      </c>
      <c r="C431" s="121"/>
      <c r="D431" s="122"/>
      <c r="E431" s="121"/>
      <c r="F431" s="123"/>
      <c r="G431" s="124"/>
      <c r="H431" s="123"/>
      <c r="I431" s="139"/>
      <c r="J431" s="140"/>
    </row>
    <row r="432" s="97" customFormat="1" ht="21.95" customHeight="1" spans="1:10">
      <c r="A432" s="119">
        <v>2111413</v>
      </c>
      <c r="B432" s="120" t="s">
        <v>2131</v>
      </c>
      <c r="C432" s="121"/>
      <c r="D432" s="122"/>
      <c r="E432" s="121"/>
      <c r="F432" s="123"/>
      <c r="G432" s="124"/>
      <c r="H432" s="123"/>
      <c r="I432" s="139"/>
      <c r="J432" s="140"/>
    </row>
    <row r="433" s="97" customFormat="1" ht="21.95" customHeight="1" spans="1:10">
      <c r="A433" s="119">
        <v>2111499</v>
      </c>
      <c r="B433" s="120" t="s">
        <v>2132</v>
      </c>
      <c r="C433" s="121"/>
      <c r="D433" s="122"/>
      <c r="E433" s="121"/>
      <c r="F433" s="123"/>
      <c r="G433" s="124"/>
      <c r="H433" s="123"/>
      <c r="I433" s="139"/>
      <c r="J433" s="140"/>
    </row>
    <row r="434" s="97" customFormat="1" ht="21.95" customHeight="1" spans="1:10">
      <c r="A434" s="114">
        <v>21199</v>
      </c>
      <c r="B434" s="115" t="s">
        <v>2133</v>
      </c>
      <c r="C434" s="116">
        <f t="shared" ref="C434:I434" si="87">SUM(C435)</f>
        <v>0</v>
      </c>
      <c r="D434" s="144"/>
      <c r="E434" s="116">
        <f t="shared" si="87"/>
        <v>0</v>
      </c>
      <c r="F434" s="123"/>
      <c r="G434" s="146">
        <f t="shared" si="87"/>
        <v>0</v>
      </c>
      <c r="H434" s="146">
        <f t="shared" si="87"/>
        <v>0</v>
      </c>
      <c r="I434" s="146">
        <f t="shared" si="87"/>
        <v>0</v>
      </c>
      <c r="J434" s="140"/>
    </row>
    <row r="435" s="97" customFormat="1" ht="21.95" customHeight="1" spans="1:10">
      <c r="A435" s="119">
        <v>2119901</v>
      </c>
      <c r="B435" s="120" t="s">
        <v>2134</v>
      </c>
      <c r="C435" s="121"/>
      <c r="D435" s="122"/>
      <c r="E435" s="121"/>
      <c r="F435" s="123"/>
      <c r="G435" s="124"/>
      <c r="H435" s="122"/>
      <c r="I435" s="137"/>
      <c r="J435" s="140"/>
    </row>
    <row r="436" s="100" customFormat="1" ht="20" customHeight="1" spans="1:10">
      <c r="A436" s="114">
        <v>212</v>
      </c>
      <c r="B436" s="115" t="s">
        <v>809</v>
      </c>
      <c r="C436" s="116">
        <f t="shared" ref="C436:I436" si="88">C437+C446+C448+C451+C453</f>
        <v>3952.9</v>
      </c>
      <c r="D436" s="144"/>
      <c r="E436" s="116">
        <f t="shared" si="88"/>
        <v>4700.96</v>
      </c>
      <c r="F436" s="116">
        <f t="shared" si="88"/>
        <v>0</v>
      </c>
      <c r="G436" s="118">
        <f t="shared" si="88"/>
        <v>40305.7</v>
      </c>
      <c r="H436" s="118">
        <f t="shared" si="88"/>
        <v>0</v>
      </c>
      <c r="I436" s="118">
        <f t="shared" si="88"/>
        <v>-461</v>
      </c>
      <c r="J436" s="135"/>
    </row>
    <row r="437" s="100" customFormat="1" ht="22" customHeight="1" spans="1:10">
      <c r="A437" s="114">
        <v>21201</v>
      </c>
      <c r="B437" s="115" t="s">
        <v>2135</v>
      </c>
      <c r="C437" s="116">
        <f t="shared" ref="C437:I437" si="89">SUM(C438:C445)</f>
        <v>0</v>
      </c>
      <c r="D437" s="144"/>
      <c r="E437" s="116">
        <f t="shared" si="89"/>
        <v>117.7</v>
      </c>
      <c r="F437" s="116">
        <f t="shared" si="89"/>
        <v>0</v>
      </c>
      <c r="G437" s="118">
        <f t="shared" si="89"/>
        <v>30</v>
      </c>
      <c r="H437" s="118">
        <f t="shared" si="89"/>
        <v>0</v>
      </c>
      <c r="I437" s="118">
        <f t="shared" si="89"/>
        <v>-20</v>
      </c>
      <c r="J437" s="135"/>
    </row>
    <row r="438" s="97" customFormat="1" ht="47" customHeight="1" spans="1:10">
      <c r="A438" s="119">
        <v>2120101</v>
      </c>
      <c r="B438" s="120" t="s">
        <v>1154</v>
      </c>
      <c r="C438" s="121"/>
      <c r="D438" s="122"/>
      <c r="E438" s="121">
        <v>43.7</v>
      </c>
      <c r="F438" s="187" t="s">
        <v>2136</v>
      </c>
      <c r="G438" s="124">
        <v>30</v>
      </c>
      <c r="H438" s="131" t="s">
        <v>2137</v>
      </c>
      <c r="I438" s="136">
        <v>-20</v>
      </c>
      <c r="J438" s="191" t="s">
        <v>2138</v>
      </c>
    </row>
    <row r="439" s="97" customFormat="1" ht="18" customHeight="1" spans="1:10">
      <c r="A439" s="119">
        <v>2120104</v>
      </c>
      <c r="B439" s="120" t="s">
        <v>2139</v>
      </c>
      <c r="C439" s="121"/>
      <c r="D439" s="122"/>
      <c r="E439" s="121"/>
      <c r="F439" s="123"/>
      <c r="G439" s="124"/>
      <c r="H439" s="122"/>
      <c r="I439" s="137"/>
      <c r="J439" s="122"/>
    </row>
    <row r="440" s="97" customFormat="1" ht="18.75" customHeight="1" spans="1:10">
      <c r="A440" s="119">
        <v>2120105</v>
      </c>
      <c r="B440" s="120" t="s">
        <v>2140</v>
      </c>
      <c r="C440" s="121"/>
      <c r="D440" s="122"/>
      <c r="E440" s="121"/>
      <c r="F440" s="132"/>
      <c r="G440" s="124"/>
      <c r="H440" s="152"/>
      <c r="I440" s="137"/>
      <c r="J440" s="152"/>
    </row>
    <row r="441" s="97" customFormat="1" ht="20" customHeight="1" spans="1:10">
      <c r="A441" s="119">
        <v>2120106</v>
      </c>
      <c r="B441" s="120" t="s">
        <v>2141</v>
      </c>
      <c r="C441" s="121"/>
      <c r="D441" s="122"/>
      <c r="E441" s="121"/>
      <c r="F441" s="123"/>
      <c r="G441" s="124"/>
      <c r="H441" s="122"/>
      <c r="I441" s="136"/>
      <c r="J441" s="128"/>
    </row>
    <row r="442" s="97" customFormat="1" ht="20.25" customHeight="1" spans="1:10">
      <c r="A442" s="119">
        <v>2120107</v>
      </c>
      <c r="B442" s="120" t="s">
        <v>2142</v>
      </c>
      <c r="C442" s="121"/>
      <c r="D442" s="122"/>
      <c r="E442" s="121"/>
      <c r="F442" s="123"/>
      <c r="G442" s="124"/>
      <c r="H442" s="122"/>
      <c r="I442" s="137"/>
      <c r="J442" s="122"/>
    </row>
    <row r="443" s="97" customFormat="1" ht="20.25" customHeight="1" spans="1:10">
      <c r="A443" s="119">
        <v>2120109</v>
      </c>
      <c r="B443" s="120" t="s">
        <v>2143</v>
      </c>
      <c r="C443" s="121"/>
      <c r="D443" s="122"/>
      <c r="E443" s="121"/>
      <c r="F443" s="123"/>
      <c r="G443" s="124"/>
      <c r="H443" s="122"/>
      <c r="I443" s="137"/>
      <c r="J443" s="122"/>
    </row>
    <row r="444" s="97" customFormat="1" ht="20.25" customHeight="1" spans="1:10">
      <c r="A444" s="119">
        <v>2120110</v>
      </c>
      <c r="B444" s="120" t="s">
        <v>2144</v>
      </c>
      <c r="C444" s="121"/>
      <c r="D444" s="122"/>
      <c r="E444" s="121"/>
      <c r="F444" s="123"/>
      <c r="G444" s="124"/>
      <c r="H444" s="122"/>
      <c r="I444" s="137"/>
      <c r="J444" s="122"/>
    </row>
    <row r="445" s="97" customFormat="1" ht="31" customHeight="1" spans="1:10">
      <c r="A445" s="119">
        <v>2120199</v>
      </c>
      <c r="B445" s="120" t="s">
        <v>2145</v>
      </c>
      <c r="C445" s="121"/>
      <c r="D445" s="122"/>
      <c r="E445" s="121">
        <v>74</v>
      </c>
      <c r="F445" s="188" t="s">
        <v>2146</v>
      </c>
      <c r="G445" s="124"/>
      <c r="H445" s="189"/>
      <c r="I445" s="136"/>
      <c r="J445" s="131"/>
    </row>
    <row r="446" s="100" customFormat="1" ht="22" customHeight="1" spans="1:10">
      <c r="A446" s="114">
        <v>21202</v>
      </c>
      <c r="B446" s="115" t="s">
        <v>2147</v>
      </c>
      <c r="C446" s="116">
        <f t="shared" ref="C446:J446" si="90">SUM(C447)</f>
        <v>95</v>
      </c>
      <c r="D446" s="144"/>
      <c r="E446" s="116">
        <f t="shared" si="90"/>
        <v>653.68</v>
      </c>
      <c r="F446" s="116">
        <f t="shared" si="90"/>
        <v>0</v>
      </c>
      <c r="G446" s="118">
        <f t="shared" si="90"/>
        <v>800</v>
      </c>
      <c r="H446" s="118">
        <f t="shared" si="90"/>
        <v>0</v>
      </c>
      <c r="I446" s="118">
        <f t="shared" si="90"/>
        <v>0</v>
      </c>
      <c r="J446" s="116">
        <f t="shared" si="90"/>
        <v>0</v>
      </c>
    </row>
    <row r="447" s="97" customFormat="1" ht="57" customHeight="1" spans="1:10">
      <c r="A447" s="119">
        <v>2120201</v>
      </c>
      <c r="B447" s="120" t="s">
        <v>2148</v>
      </c>
      <c r="C447" s="121">
        <v>95</v>
      </c>
      <c r="D447" s="122" t="s">
        <v>2149</v>
      </c>
      <c r="E447" s="121">
        <v>653.68</v>
      </c>
      <c r="F447" s="123" t="s">
        <v>2150</v>
      </c>
      <c r="G447" s="124">
        <v>800</v>
      </c>
      <c r="H447" s="128" t="s">
        <v>2151</v>
      </c>
      <c r="I447" s="136"/>
      <c r="J447" s="128"/>
    </row>
    <row r="448" s="100" customFormat="1" ht="22" customHeight="1" spans="1:10">
      <c r="A448" s="114">
        <v>21203</v>
      </c>
      <c r="B448" s="115" t="s">
        <v>2152</v>
      </c>
      <c r="C448" s="116">
        <f t="shared" ref="C448:I448" si="91">SUM(C449:C450)</f>
        <v>2727</v>
      </c>
      <c r="D448" s="144"/>
      <c r="E448" s="116">
        <f t="shared" si="91"/>
        <v>2775.15</v>
      </c>
      <c r="F448" s="116">
        <f t="shared" si="91"/>
        <v>0</v>
      </c>
      <c r="G448" s="118">
        <f t="shared" si="91"/>
        <v>37357.76</v>
      </c>
      <c r="H448" s="118">
        <f t="shared" si="91"/>
        <v>0</v>
      </c>
      <c r="I448" s="118">
        <f t="shared" si="91"/>
        <v>-500</v>
      </c>
      <c r="J448" s="135"/>
    </row>
    <row r="449" s="97" customFormat="1" ht="76" customHeight="1" spans="1:10">
      <c r="A449" s="119">
        <v>2120303</v>
      </c>
      <c r="B449" s="120" t="s">
        <v>2153</v>
      </c>
      <c r="C449" s="121"/>
      <c r="D449" s="122"/>
      <c r="E449" s="121">
        <v>2096.85</v>
      </c>
      <c r="F449" s="130" t="s">
        <v>2154</v>
      </c>
      <c r="G449" s="124">
        <v>32972.76</v>
      </c>
      <c r="H449" s="131" t="s">
        <v>2155</v>
      </c>
      <c r="I449" s="136">
        <v>-500</v>
      </c>
      <c r="J449" s="191" t="s">
        <v>2156</v>
      </c>
    </row>
    <row r="450" s="97" customFormat="1" ht="61" customHeight="1" spans="1:10">
      <c r="A450" s="119">
        <v>2120399</v>
      </c>
      <c r="B450" s="120" t="s">
        <v>2157</v>
      </c>
      <c r="C450" s="121">
        <v>2727</v>
      </c>
      <c r="D450" s="122" t="s">
        <v>2158</v>
      </c>
      <c r="E450" s="121">
        <v>678.3</v>
      </c>
      <c r="F450" s="123" t="s">
        <v>2159</v>
      </c>
      <c r="G450" s="124">
        <v>4385</v>
      </c>
      <c r="H450" s="127" t="s">
        <v>2160</v>
      </c>
      <c r="I450" s="136"/>
      <c r="J450" s="128"/>
    </row>
    <row r="451" s="100" customFormat="1" ht="20.25" customHeight="1" spans="1:10">
      <c r="A451" s="114">
        <v>21205</v>
      </c>
      <c r="B451" s="115" t="s">
        <v>2161</v>
      </c>
      <c r="C451" s="116">
        <f t="shared" ref="C451:I451" si="92">SUM(C452)</f>
        <v>1130.9</v>
      </c>
      <c r="D451" s="144"/>
      <c r="E451" s="116">
        <f t="shared" si="92"/>
        <v>1154.43</v>
      </c>
      <c r="F451" s="116">
        <f t="shared" si="92"/>
        <v>0</v>
      </c>
      <c r="G451" s="118">
        <f t="shared" si="92"/>
        <v>2117.94</v>
      </c>
      <c r="H451" s="118">
        <f t="shared" si="92"/>
        <v>0</v>
      </c>
      <c r="I451" s="118">
        <f t="shared" si="92"/>
        <v>59</v>
      </c>
      <c r="J451" s="135"/>
    </row>
    <row r="452" s="97" customFormat="1" ht="96" customHeight="1" spans="1:10">
      <c r="A452" s="119">
        <v>2120501</v>
      </c>
      <c r="B452" s="120" t="s">
        <v>2162</v>
      </c>
      <c r="C452" s="121">
        <v>1130.9</v>
      </c>
      <c r="D452" s="122" t="s">
        <v>2163</v>
      </c>
      <c r="E452" s="121">
        <v>1154.43</v>
      </c>
      <c r="F452" s="123" t="s">
        <v>2164</v>
      </c>
      <c r="G452" s="124">
        <v>2117.94</v>
      </c>
      <c r="H452" s="127" t="s">
        <v>2165</v>
      </c>
      <c r="I452" s="136">
        <v>59</v>
      </c>
      <c r="J452" s="128" t="s">
        <v>2166</v>
      </c>
    </row>
    <row r="453" s="100" customFormat="1" ht="18" customHeight="1" spans="1:10">
      <c r="A453" s="114">
        <v>21299</v>
      </c>
      <c r="B453" s="115" t="s">
        <v>2167</v>
      </c>
      <c r="C453" s="116">
        <f t="shared" ref="C453:I453" si="93">SUM(C454)</f>
        <v>0</v>
      </c>
      <c r="D453" s="144"/>
      <c r="E453" s="116">
        <f t="shared" si="93"/>
        <v>0</v>
      </c>
      <c r="F453" s="116">
        <f t="shared" si="93"/>
        <v>0</v>
      </c>
      <c r="G453" s="118">
        <f t="shared" si="93"/>
        <v>0</v>
      </c>
      <c r="H453" s="118">
        <f t="shared" si="93"/>
        <v>0</v>
      </c>
      <c r="I453" s="118">
        <f t="shared" si="93"/>
        <v>0</v>
      </c>
      <c r="J453" s="135"/>
    </row>
    <row r="454" s="97" customFormat="1" ht="42" customHeight="1" spans="1:10">
      <c r="A454" s="119">
        <v>2129901</v>
      </c>
      <c r="B454" s="120" t="s">
        <v>2168</v>
      </c>
      <c r="C454" s="121"/>
      <c r="D454" s="122"/>
      <c r="E454" s="121"/>
      <c r="F454" s="123"/>
      <c r="G454" s="124"/>
      <c r="H454" s="122"/>
      <c r="I454" s="136"/>
      <c r="J454" s="148"/>
    </row>
    <row r="455" s="100" customFormat="1" ht="17" customHeight="1" spans="1:10">
      <c r="A455" s="114">
        <v>213</v>
      </c>
      <c r="B455" s="115" t="s">
        <v>828</v>
      </c>
      <c r="C455" s="116">
        <f>C456+C475+C494+C512+C520+C526+C538</f>
        <v>4083.44</v>
      </c>
      <c r="D455" s="144"/>
      <c r="E455" s="116">
        <f t="shared" ref="E455:I455" si="94">E456+E475+E494+E512+E520+E526+E531+E538</f>
        <v>7612.77</v>
      </c>
      <c r="F455" s="116">
        <f t="shared" si="94"/>
        <v>0</v>
      </c>
      <c r="G455" s="118">
        <f t="shared" si="94"/>
        <v>16307.27</v>
      </c>
      <c r="H455" s="118">
        <f t="shared" si="94"/>
        <v>0</v>
      </c>
      <c r="I455" s="118">
        <f t="shared" si="94"/>
        <v>-971.818</v>
      </c>
      <c r="J455" s="135"/>
    </row>
    <row r="456" s="100" customFormat="1" ht="18" customHeight="1" spans="1:10">
      <c r="A456" s="114">
        <v>21301</v>
      </c>
      <c r="B456" s="115" t="s">
        <v>2169</v>
      </c>
      <c r="C456" s="116">
        <f t="shared" ref="C456:I456" si="95">SUM(C457:C474)</f>
        <v>792.25</v>
      </c>
      <c r="D456" s="144"/>
      <c r="E456" s="116">
        <f t="shared" si="95"/>
        <v>1462.12</v>
      </c>
      <c r="F456" s="116">
        <f t="shared" si="95"/>
        <v>0</v>
      </c>
      <c r="G456" s="118">
        <f t="shared" si="95"/>
        <v>7901.3</v>
      </c>
      <c r="H456" s="118">
        <f t="shared" si="95"/>
        <v>0</v>
      </c>
      <c r="I456" s="118">
        <f t="shared" si="95"/>
        <v>-72.53</v>
      </c>
      <c r="J456" s="135"/>
    </row>
    <row r="457" s="97" customFormat="1" ht="51" customHeight="1" spans="1:10">
      <c r="A457" s="119">
        <v>2130101</v>
      </c>
      <c r="B457" s="120" t="s">
        <v>1154</v>
      </c>
      <c r="C457" s="121">
        <v>10</v>
      </c>
      <c r="D457" s="122" t="s">
        <v>2170</v>
      </c>
      <c r="E457" s="121"/>
      <c r="F457" s="132"/>
      <c r="G457" s="124"/>
      <c r="H457" s="152"/>
      <c r="I457" s="136"/>
      <c r="J457" s="148"/>
    </row>
    <row r="458" s="97" customFormat="1" ht="21" customHeight="1" spans="1:10">
      <c r="A458" s="119">
        <v>2130104</v>
      </c>
      <c r="B458" s="120" t="s">
        <v>1163</v>
      </c>
      <c r="C458" s="121"/>
      <c r="D458" s="122"/>
      <c r="E458" s="121"/>
      <c r="F458" s="132"/>
      <c r="G458" s="124"/>
      <c r="H458" s="152"/>
      <c r="I458" s="137"/>
      <c r="J458" s="140"/>
    </row>
    <row r="459" s="97" customFormat="1" ht="66" customHeight="1" spans="1:10">
      <c r="A459" s="119">
        <v>2130106</v>
      </c>
      <c r="B459" s="120" t="s">
        <v>2171</v>
      </c>
      <c r="C459" s="121">
        <v>119</v>
      </c>
      <c r="D459" s="122" t="s">
        <v>2172</v>
      </c>
      <c r="E459" s="121">
        <v>319.01</v>
      </c>
      <c r="F459" s="123" t="s">
        <v>2173</v>
      </c>
      <c r="G459" s="124">
        <v>168.68</v>
      </c>
      <c r="H459" s="127" t="s">
        <v>2174</v>
      </c>
      <c r="I459" s="136">
        <v>19.9</v>
      </c>
      <c r="J459" s="128" t="s">
        <v>2175</v>
      </c>
    </row>
    <row r="460" s="97" customFormat="1" ht="150" customHeight="1" spans="1:10">
      <c r="A460" s="119">
        <v>2130108</v>
      </c>
      <c r="B460" s="120" t="s">
        <v>2176</v>
      </c>
      <c r="C460" s="121">
        <v>191.88</v>
      </c>
      <c r="D460" s="122" t="s">
        <v>2177</v>
      </c>
      <c r="E460" s="121">
        <v>544.08</v>
      </c>
      <c r="F460" s="123" t="s">
        <v>2178</v>
      </c>
      <c r="G460" s="124">
        <v>430.76</v>
      </c>
      <c r="H460" s="128" t="s">
        <v>2179</v>
      </c>
      <c r="I460" s="136"/>
      <c r="J460" s="128"/>
    </row>
    <row r="461" s="97" customFormat="1" ht="24.95" customHeight="1" spans="1:10">
      <c r="A461" s="119">
        <v>2130109</v>
      </c>
      <c r="B461" s="120" t="s">
        <v>2180</v>
      </c>
      <c r="C461" s="121"/>
      <c r="D461" s="122"/>
      <c r="E461" s="121"/>
      <c r="F461" s="123"/>
      <c r="G461" s="124"/>
      <c r="H461" s="122"/>
      <c r="I461" s="136"/>
      <c r="J461" s="136"/>
    </row>
    <row r="462" s="97" customFormat="1" ht="33.95" customHeight="1" spans="1:10">
      <c r="A462" s="119">
        <v>2130110</v>
      </c>
      <c r="B462" s="120" t="s">
        <v>2181</v>
      </c>
      <c r="C462" s="121">
        <v>18.76</v>
      </c>
      <c r="D462" s="125" t="s">
        <v>2182</v>
      </c>
      <c r="E462" s="121">
        <v>18.76</v>
      </c>
      <c r="F462" s="123" t="s">
        <v>2183</v>
      </c>
      <c r="G462" s="124">
        <v>39.27</v>
      </c>
      <c r="H462" s="127" t="s">
        <v>2184</v>
      </c>
      <c r="I462" s="136"/>
      <c r="J462" s="128"/>
    </row>
    <row r="463" s="97" customFormat="1" ht="39" customHeight="1" spans="1:10">
      <c r="A463" s="119">
        <v>2130111</v>
      </c>
      <c r="B463" s="120" t="s">
        <v>2185</v>
      </c>
      <c r="C463" s="121"/>
      <c r="D463" s="125"/>
      <c r="E463" s="121">
        <v>200</v>
      </c>
      <c r="F463" s="123" t="s">
        <v>2186</v>
      </c>
      <c r="G463" s="124">
        <v>100</v>
      </c>
      <c r="H463" s="128" t="s">
        <v>2187</v>
      </c>
      <c r="I463" s="136">
        <v>-90</v>
      </c>
      <c r="J463" s="138" t="s">
        <v>2188</v>
      </c>
    </row>
    <row r="464" s="97" customFormat="1" ht="30" customHeight="1" spans="1:10">
      <c r="A464" s="119">
        <v>2130119</v>
      </c>
      <c r="B464" s="120" t="s">
        <v>2189</v>
      </c>
      <c r="C464" s="121">
        <v>14.32</v>
      </c>
      <c r="D464" s="122" t="s">
        <v>2190</v>
      </c>
      <c r="E464" s="121">
        <v>10</v>
      </c>
      <c r="F464" s="123" t="s">
        <v>2191</v>
      </c>
      <c r="G464" s="124">
        <v>15</v>
      </c>
      <c r="H464" s="128" t="s">
        <v>2192</v>
      </c>
      <c r="I464" s="136"/>
      <c r="J464" s="128"/>
    </row>
    <row r="465" s="97" customFormat="1" ht="42" customHeight="1" spans="1:10">
      <c r="A465" s="119">
        <v>2130121</v>
      </c>
      <c r="B465" s="120" t="s">
        <v>2193</v>
      </c>
      <c r="C465" s="121"/>
      <c r="D465" s="122"/>
      <c r="E465" s="121"/>
      <c r="F465" s="123"/>
      <c r="G465" s="124">
        <v>6168.53</v>
      </c>
      <c r="H465" s="128" t="s">
        <v>2194</v>
      </c>
      <c r="I465" s="136"/>
      <c r="J465" s="128"/>
    </row>
    <row r="466" s="97" customFormat="1" ht="18" customHeight="1" spans="1:10">
      <c r="A466" s="119">
        <v>2130122</v>
      </c>
      <c r="B466" s="120" t="s">
        <v>2195</v>
      </c>
      <c r="C466" s="121"/>
      <c r="D466" s="122"/>
      <c r="E466" s="121"/>
      <c r="F466" s="123"/>
      <c r="G466" s="124"/>
      <c r="H466" s="122"/>
      <c r="I466" s="137"/>
      <c r="J466" s="140"/>
    </row>
    <row r="467" s="97" customFormat="1" ht="19.5" customHeight="1" spans="1:10">
      <c r="A467" s="119">
        <v>2130124</v>
      </c>
      <c r="B467" s="120" t="s">
        <v>2196</v>
      </c>
      <c r="C467" s="121">
        <v>110.58</v>
      </c>
      <c r="D467" s="122" t="s">
        <v>2197</v>
      </c>
      <c r="E467" s="121"/>
      <c r="F467" s="123"/>
      <c r="G467" s="124"/>
      <c r="H467" s="122"/>
      <c r="I467" s="137"/>
      <c r="J467" s="140"/>
    </row>
    <row r="468" s="97" customFormat="1" ht="18.75" customHeight="1" spans="1:10">
      <c r="A468" s="119">
        <v>2130125</v>
      </c>
      <c r="B468" s="120" t="s">
        <v>2198</v>
      </c>
      <c r="C468" s="121"/>
      <c r="D468" s="122"/>
      <c r="E468" s="121"/>
      <c r="F468" s="123"/>
      <c r="G468" s="124"/>
      <c r="H468" s="122"/>
      <c r="I468" s="137"/>
      <c r="J468" s="140"/>
    </row>
    <row r="469" s="97" customFormat="1" ht="20.25" customHeight="1" spans="1:10">
      <c r="A469" s="119">
        <v>2130126</v>
      </c>
      <c r="B469" s="120" t="s">
        <v>2199</v>
      </c>
      <c r="C469" s="121"/>
      <c r="D469" s="122"/>
      <c r="E469" s="121">
        <v>5.5</v>
      </c>
      <c r="F469" s="123" t="s">
        <v>2200</v>
      </c>
      <c r="G469" s="124"/>
      <c r="H469" s="122"/>
      <c r="I469" s="137"/>
      <c r="J469" s="140"/>
    </row>
    <row r="470" s="97" customFormat="1" ht="20.25" customHeight="1" spans="1:10">
      <c r="A470" s="119">
        <v>2130135</v>
      </c>
      <c r="B470" s="120" t="s">
        <v>2201</v>
      </c>
      <c r="C470" s="121"/>
      <c r="D470" s="122"/>
      <c r="E470" s="121"/>
      <c r="F470" s="123"/>
      <c r="G470" s="124"/>
      <c r="H470" s="122"/>
      <c r="I470" s="137"/>
      <c r="J470" s="140"/>
    </row>
    <row r="471" s="97" customFormat="1" ht="24.75" customHeight="1" spans="1:10">
      <c r="A471" s="119">
        <v>2130142</v>
      </c>
      <c r="B471" s="120" t="s">
        <v>2202</v>
      </c>
      <c r="C471" s="121"/>
      <c r="D471" s="122"/>
      <c r="E471" s="121"/>
      <c r="F471" s="123"/>
      <c r="G471" s="124">
        <v>57.6</v>
      </c>
      <c r="H471" s="128" t="s">
        <v>2203</v>
      </c>
      <c r="I471" s="137"/>
      <c r="J471" s="128"/>
    </row>
    <row r="472" s="97" customFormat="1" ht="18" customHeight="1" spans="1:10">
      <c r="A472" s="119">
        <v>2130148</v>
      </c>
      <c r="B472" s="120" t="s">
        <v>2204</v>
      </c>
      <c r="C472" s="121"/>
      <c r="D472" s="122"/>
      <c r="E472" s="121"/>
      <c r="F472" s="123"/>
      <c r="G472" s="124"/>
      <c r="H472" s="122"/>
      <c r="I472" s="137"/>
      <c r="J472" s="122"/>
    </row>
    <row r="473" s="97" customFormat="1" ht="24.75" customHeight="1" spans="1:10">
      <c r="A473" s="119">
        <v>2130152</v>
      </c>
      <c r="B473" s="120" t="s">
        <v>2205</v>
      </c>
      <c r="C473" s="121">
        <v>313.91</v>
      </c>
      <c r="D473" s="122" t="s">
        <v>2206</v>
      </c>
      <c r="E473" s="121">
        <v>328.8</v>
      </c>
      <c r="F473" s="123" t="s">
        <v>2207</v>
      </c>
      <c r="G473" s="124">
        <v>314.59</v>
      </c>
      <c r="H473" s="127" t="s">
        <v>2208</v>
      </c>
      <c r="I473" s="137"/>
      <c r="J473" s="127"/>
    </row>
    <row r="474" s="97" customFormat="1" ht="39" customHeight="1" spans="1:10">
      <c r="A474" s="119">
        <v>2130199</v>
      </c>
      <c r="B474" s="120" t="s">
        <v>2209</v>
      </c>
      <c r="C474" s="121">
        <v>13.8</v>
      </c>
      <c r="D474" s="122" t="s">
        <v>2210</v>
      </c>
      <c r="E474" s="121">
        <v>35.97</v>
      </c>
      <c r="F474" s="123" t="s">
        <v>2211</v>
      </c>
      <c r="G474" s="124">
        <v>606.87</v>
      </c>
      <c r="H474" s="127" t="s">
        <v>2212</v>
      </c>
      <c r="I474" s="136">
        <v>-2.43</v>
      </c>
      <c r="J474" s="138" t="s">
        <v>2213</v>
      </c>
    </row>
    <row r="475" s="100" customFormat="1" ht="17" customHeight="1" spans="1:10">
      <c r="A475" s="114">
        <v>21302</v>
      </c>
      <c r="B475" s="115" t="s">
        <v>2214</v>
      </c>
      <c r="C475" s="116">
        <f t="shared" ref="C475:I475" si="96">SUM(C476:C493)</f>
        <v>385.94</v>
      </c>
      <c r="D475" s="144"/>
      <c r="E475" s="116">
        <f t="shared" si="96"/>
        <v>820.16</v>
      </c>
      <c r="F475" s="116">
        <f t="shared" si="96"/>
        <v>0</v>
      </c>
      <c r="G475" s="118">
        <f t="shared" si="96"/>
        <v>1300.13</v>
      </c>
      <c r="H475" s="118">
        <f t="shared" si="96"/>
        <v>0</v>
      </c>
      <c r="I475" s="118">
        <f t="shared" si="96"/>
        <v>-53.28</v>
      </c>
      <c r="J475" s="135"/>
    </row>
    <row r="476" s="97" customFormat="1" ht="24" customHeight="1" spans="1:10">
      <c r="A476" s="119">
        <v>2130201</v>
      </c>
      <c r="B476" s="120" t="s">
        <v>1154</v>
      </c>
      <c r="C476" s="121"/>
      <c r="D476" s="122"/>
      <c r="E476" s="121"/>
      <c r="F476" s="132"/>
      <c r="G476" s="124"/>
      <c r="H476" s="152"/>
      <c r="I476" s="137"/>
      <c r="J476" s="152"/>
    </row>
    <row r="477" s="97" customFormat="1" ht="34" customHeight="1" spans="1:10">
      <c r="A477" s="119">
        <v>2130204</v>
      </c>
      <c r="B477" s="120" t="s">
        <v>2215</v>
      </c>
      <c r="C477" s="121"/>
      <c r="D477" s="122"/>
      <c r="E477" s="121"/>
      <c r="F477" s="123"/>
      <c r="G477" s="124">
        <v>172.94</v>
      </c>
      <c r="H477" s="122" t="s">
        <v>2216</v>
      </c>
      <c r="I477" s="136"/>
      <c r="J477" s="128"/>
    </row>
    <row r="478" s="97" customFormat="1" ht="30" customHeight="1" spans="1:10">
      <c r="A478" s="119">
        <v>2130205</v>
      </c>
      <c r="B478" s="120" t="s">
        <v>2217</v>
      </c>
      <c r="C478" s="121"/>
      <c r="D478" s="122"/>
      <c r="E478" s="121">
        <v>207</v>
      </c>
      <c r="F478" s="123" t="s">
        <v>2218</v>
      </c>
      <c r="G478" s="124"/>
      <c r="H478" s="122"/>
      <c r="I478" s="136"/>
      <c r="J478" s="128"/>
    </row>
    <row r="479" s="97" customFormat="1" ht="34.5" customHeight="1" spans="1:10">
      <c r="A479" s="119">
        <v>2130206</v>
      </c>
      <c r="B479" s="120" t="s">
        <v>2219</v>
      </c>
      <c r="C479" s="121">
        <v>46.62</v>
      </c>
      <c r="D479" s="122" t="s">
        <v>2220</v>
      </c>
      <c r="E479" s="121">
        <v>17.44</v>
      </c>
      <c r="F479" s="123" t="s">
        <v>2221</v>
      </c>
      <c r="G479" s="124">
        <v>34.92</v>
      </c>
      <c r="H479" s="128" t="s">
        <v>2222</v>
      </c>
      <c r="I479" s="136"/>
      <c r="J479" s="128"/>
    </row>
    <row r="480" s="97" customFormat="1" ht="33" customHeight="1" spans="1:10">
      <c r="A480" s="119">
        <v>2130207</v>
      </c>
      <c r="B480" s="120" t="s">
        <v>2223</v>
      </c>
      <c r="C480" s="121"/>
      <c r="D480" s="122"/>
      <c r="E480" s="121"/>
      <c r="F480" s="123"/>
      <c r="G480" s="124"/>
      <c r="H480" s="122"/>
      <c r="I480" s="136">
        <v>-40</v>
      </c>
      <c r="J480" s="138" t="s">
        <v>2224</v>
      </c>
    </row>
    <row r="481" s="97" customFormat="1" ht="18" customHeight="1" spans="1:10">
      <c r="A481" s="119">
        <v>2130209</v>
      </c>
      <c r="B481" s="120" t="s">
        <v>2225</v>
      </c>
      <c r="C481" s="121"/>
      <c r="D481" s="122"/>
      <c r="E481" s="121"/>
      <c r="F481" s="123"/>
      <c r="G481" s="124"/>
      <c r="H481" s="122"/>
      <c r="I481" s="136"/>
      <c r="J481" s="128"/>
    </row>
    <row r="482" s="97" customFormat="1" ht="24" customHeight="1" spans="1:10">
      <c r="A482" s="119">
        <v>2130210</v>
      </c>
      <c r="B482" s="120" t="s">
        <v>2226</v>
      </c>
      <c r="C482" s="121"/>
      <c r="D482" s="122"/>
      <c r="E482" s="121"/>
      <c r="F482" s="123"/>
      <c r="G482" s="124">
        <v>300</v>
      </c>
      <c r="H482" s="127" t="s">
        <v>2227</v>
      </c>
      <c r="I482" s="136"/>
      <c r="J482" s="128"/>
    </row>
    <row r="483" s="97" customFormat="1" ht="18" customHeight="1" spans="1:10">
      <c r="A483" s="119">
        <v>2130211</v>
      </c>
      <c r="B483" s="120" t="s">
        <v>2228</v>
      </c>
      <c r="C483" s="121"/>
      <c r="D483" s="122"/>
      <c r="E483" s="121"/>
      <c r="F483" s="123"/>
      <c r="G483" s="124"/>
      <c r="H483" s="122"/>
      <c r="I483" s="137"/>
      <c r="J483" s="122"/>
    </row>
    <row r="484" s="97" customFormat="1" spans="1:10">
      <c r="A484" s="119">
        <v>2130212</v>
      </c>
      <c r="B484" s="120" t="s">
        <v>2229</v>
      </c>
      <c r="C484" s="121"/>
      <c r="D484" s="122"/>
      <c r="E484" s="121"/>
      <c r="F484" s="123"/>
      <c r="G484" s="124"/>
      <c r="H484" s="122"/>
      <c r="I484" s="137"/>
      <c r="J484" s="122"/>
    </row>
    <row r="485" s="97" customFormat="1" ht="22.5" customHeight="1" spans="1:10">
      <c r="A485" s="119">
        <v>2130213</v>
      </c>
      <c r="B485" s="120" t="s">
        <v>2230</v>
      </c>
      <c r="C485" s="121">
        <v>13.8</v>
      </c>
      <c r="D485" s="122" t="s">
        <v>2231</v>
      </c>
      <c r="E485" s="121">
        <v>13.8</v>
      </c>
      <c r="F485" s="123" t="s">
        <v>2231</v>
      </c>
      <c r="G485" s="124">
        <v>13.8</v>
      </c>
      <c r="H485" s="122" t="s">
        <v>2232</v>
      </c>
      <c r="I485" s="137"/>
      <c r="J485" s="122"/>
    </row>
    <row r="486" s="97" customFormat="1" ht="16.5" customHeight="1" spans="1:10">
      <c r="A486" s="119">
        <v>2130216</v>
      </c>
      <c r="B486" s="120" t="s">
        <v>2233</v>
      </c>
      <c r="C486" s="121">
        <v>3</v>
      </c>
      <c r="D486" s="122" t="s">
        <v>2234</v>
      </c>
      <c r="E486" s="121">
        <v>3</v>
      </c>
      <c r="F486" s="123" t="s">
        <v>2235</v>
      </c>
      <c r="G486" s="124">
        <v>3</v>
      </c>
      <c r="H486" s="127" t="s">
        <v>2235</v>
      </c>
      <c r="I486" s="137"/>
      <c r="J486" s="122"/>
    </row>
    <row r="487" s="97" customFormat="1" ht="15.75" customHeight="1" spans="1:10">
      <c r="A487" s="119">
        <v>2130217</v>
      </c>
      <c r="B487" s="120" t="s">
        <v>2236</v>
      </c>
      <c r="C487" s="121"/>
      <c r="D487" s="122"/>
      <c r="E487" s="121"/>
      <c r="F487" s="123"/>
      <c r="G487" s="124"/>
      <c r="H487" s="122"/>
      <c r="I487" s="137"/>
      <c r="J487" s="122"/>
    </row>
    <row r="488" s="97" customFormat="1" ht="15.75" customHeight="1" spans="1:10">
      <c r="A488" s="119">
        <v>2130221</v>
      </c>
      <c r="B488" s="120" t="s">
        <v>2237</v>
      </c>
      <c r="C488" s="121"/>
      <c r="D488" s="122"/>
      <c r="E488" s="121"/>
      <c r="F488" s="123"/>
      <c r="G488" s="124"/>
      <c r="H488" s="122"/>
      <c r="I488" s="137"/>
      <c r="J488" s="122"/>
    </row>
    <row r="489" s="97" customFormat="1" ht="15.75" customHeight="1" spans="1:10">
      <c r="A489" s="119">
        <v>2130223</v>
      </c>
      <c r="B489" s="120" t="s">
        <v>2238</v>
      </c>
      <c r="C489" s="121"/>
      <c r="D489" s="122"/>
      <c r="E489" s="121"/>
      <c r="F489" s="123"/>
      <c r="G489" s="124"/>
      <c r="H489" s="122"/>
      <c r="I489" s="137"/>
      <c r="J489" s="122"/>
    </row>
    <row r="490" s="97" customFormat="1" ht="15.75" customHeight="1" spans="1:10">
      <c r="A490" s="119">
        <v>2130232</v>
      </c>
      <c r="B490" s="120" t="s">
        <v>2239</v>
      </c>
      <c r="C490" s="121"/>
      <c r="D490" s="122"/>
      <c r="E490" s="121"/>
      <c r="F490" s="123"/>
      <c r="G490" s="124"/>
      <c r="H490" s="122"/>
      <c r="I490" s="137"/>
      <c r="J490" s="122"/>
    </row>
    <row r="491" s="97" customFormat="1" ht="39" customHeight="1" spans="1:10">
      <c r="A491" s="119">
        <v>2130234</v>
      </c>
      <c r="B491" s="120" t="s">
        <v>2240</v>
      </c>
      <c r="C491" s="121">
        <v>322.52</v>
      </c>
      <c r="D491" s="122" t="s">
        <v>2241</v>
      </c>
      <c r="E491" s="121">
        <v>578.92</v>
      </c>
      <c r="F491" s="123" t="s">
        <v>2242</v>
      </c>
      <c r="G491" s="124">
        <v>775.47</v>
      </c>
      <c r="H491" s="127" t="s">
        <v>2243</v>
      </c>
      <c r="I491" s="136">
        <v>-13.28</v>
      </c>
      <c r="J491" s="138" t="s">
        <v>2244</v>
      </c>
    </row>
    <row r="492" s="97" customFormat="1" ht="36" customHeight="1" spans="1:10">
      <c r="A492" s="119">
        <v>2130237</v>
      </c>
      <c r="B492" s="120" t="s">
        <v>2245</v>
      </c>
      <c r="C492" s="121"/>
      <c r="D492" s="122"/>
      <c r="E492" s="121"/>
      <c r="F492" s="123"/>
      <c r="G492" s="124"/>
      <c r="H492" s="127"/>
      <c r="I492" s="137"/>
      <c r="J492" s="122"/>
    </row>
    <row r="493" s="97" customFormat="1" ht="27" customHeight="1" spans="1:10">
      <c r="A493" s="119">
        <v>2130299</v>
      </c>
      <c r="B493" s="120" t="s">
        <v>2246</v>
      </c>
      <c r="C493" s="121"/>
      <c r="D493" s="122"/>
      <c r="E493" s="121"/>
      <c r="F493" s="123"/>
      <c r="G493" s="124"/>
      <c r="H493" s="122"/>
      <c r="I493" s="136"/>
      <c r="J493" s="128"/>
    </row>
    <row r="494" s="100" customFormat="1" ht="18" customHeight="1" spans="1:10">
      <c r="A494" s="114">
        <v>21303</v>
      </c>
      <c r="B494" s="115" t="s">
        <v>2247</v>
      </c>
      <c r="C494" s="116">
        <f t="shared" ref="C494:I494" si="97">SUM(C495:C511)</f>
        <v>32</v>
      </c>
      <c r="D494" s="144"/>
      <c r="E494" s="116">
        <f t="shared" si="97"/>
        <v>892.91</v>
      </c>
      <c r="F494" s="116">
        <f t="shared" si="97"/>
        <v>0</v>
      </c>
      <c r="G494" s="118">
        <f t="shared" si="97"/>
        <v>725.3</v>
      </c>
      <c r="H494" s="118">
        <f t="shared" si="97"/>
        <v>0</v>
      </c>
      <c r="I494" s="118">
        <f t="shared" si="97"/>
        <v>-518</v>
      </c>
      <c r="J494" s="135"/>
    </row>
    <row r="495" s="97" customFormat="1" ht="19.5" customHeight="1" spans="1:10">
      <c r="A495" s="119">
        <v>2130301</v>
      </c>
      <c r="B495" s="120" t="s">
        <v>1154</v>
      </c>
      <c r="C495" s="121"/>
      <c r="D495" s="122"/>
      <c r="E495" s="121"/>
      <c r="F495" s="123"/>
      <c r="G495" s="124">
        <v>20</v>
      </c>
      <c r="H495" s="128" t="s">
        <v>2248</v>
      </c>
      <c r="I495" s="137"/>
      <c r="J495" s="140"/>
    </row>
    <row r="496" s="97" customFormat="1" ht="18" customHeight="1" spans="1:10">
      <c r="A496" s="119">
        <v>2130304</v>
      </c>
      <c r="B496" s="120" t="s">
        <v>2249</v>
      </c>
      <c r="C496" s="121"/>
      <c r="D496" s="122"/>
      <c r="E496" s="121"/>
      <c r="F496" s="123"/>
      <c r="G496" s="124"/>
      <c r="H496" s="122"/>
      <c r="I496" s="137"/>
      <c r="J496" s="140"/>
    </row>
    <row r="497" s="97" customFormat="1" ht="39" customHeight="1" spans="1:10">
      <c r="A497" s="119">
        <v>2130305</v>
      </c>
      <c r="B497" s="120" t="s">
        <v>2250</v>
      </c>
      <c r="C497" s="121"/>
      <c r="D497" s="122"/>
      <c r="E497" s="121">
        <v>15</v>
      </c>
      <c r="F497" s="132" t="s">
        <v>2251</v>
      </c>
      <c r="G497" s="124">
        <v>152.55</v>
      </c>
      <c r="H497" s="128" t="s">
        <v>2252</v>
      </c>
      <c r="I497" s="136"/>
      <c r="J497" s="131"/>
    </row>
    <row r="498" s="97" customFormat="1" ht="24" customHeight="1" spans="1:10">
      <c r="A498" s="119">
        <v>2130306</v>
      </c>
      <c r="B498" s="120" t="s">
        <v>2253</v>
      </c>
      <c r="C498" s="121"/>
      <c r="D498" s="122"/>
      <c r="E498" s="121">
        <v>14.16</v>
      </c>
      <c r="F498" s="132" t="s">
        <v>2254</v>
      </c>
      <c r="G498" s="124">
        <v>7.3</v>
      </c>
      <c r="H498" s="152" t="s">
        <v>2255</v>
      </c>
      <c r="I498" s="137"/>
      <c r="J498" s="189"/>
    </row>
    <row r="499" s="97" customFormat="1" ht="25" customHeight="1" spans="1:10">
      <c r="A499" s="119">
        <v>2130308</v>
      </c>
      <c r="B499" s="120" t="s">
        <v>2256</v>
      </c>
      <c r="C499" s="121"/>
      <c r="D499" s="122"/>
      <c r="E499" s="121"/>
      <c r="F499" s="123"/>
      <c r="G499" s="124"/>
      <c r="H499" s="122"/>
      <c r="I499" s="136"/>
      <c r="J499" s="128"/>
    </row>
    <row r="500" s="97" customFormat="1" ht="18" customHeight="1" spans="1:10">
      <c r="A500" s="119">
        <v>2130309</v>
      </c>
      <c r="B500" s="120" t="s">
        <v>2257</v>
      </c>
      <c r="C500" s="121"/>
      <c r="D500" s="122"/>
      <c r="E500" s="121"/>
      <c r="F500" s="123"/>
      <c r="G500" s="124"/>
      <c r="H500" s="122"/>
      <c r="I500" s="139"/>
      <c r="J500" s="140"/>
    </row>
    <row r="501" s="97" customFormat="1" ht="21.95" customHeight="1" spans="1:10">
      <c r="A501" s="119">
        <v>2130310</v>
      </c>
      <c r="B501" s="120" t="s">
        <v>2258</v>
      </c>
      <c r="C501" s="121"/>
      <c r="D501" s="122"/>
      <c r="E501" s="121">
        <v>22</v>
      </c>
      <c r="F501" s="132" t="s">
        <v>2259</v>
      </c>
      <c r="G501" s="124"/>
      <c r="H501" s="152"/>
      <c r="I501" s="137"/>
      <c r="J501" s="192"/>
    </row>
    <row r="502" s="97" customFormat="1" ht="21.95" customHeight="1" spans="1:10">
      <c r="A502" s="119">
        <v>2130311</v>
      </c>
      <c r="B502" s="120" t="s">
        <v>2260</v>
      </c>
      <c r="C502" s="121"/>
      <c r="D502" s="122"/>
      <c r="E502" s="121"/>
      <c r="F502" s="123"/>
      <c r="G502" s="124"/>
      <c r="H502" s="122"/>
      <c r="I502" s="137"/>
      <c r="J502" s="164"/>
    </row>
    <row r="503" s="97" customFormat="1" ht="42" customHeight="1" spans="1:10">
      <c r="A503" s="119">
        <v>2130312</v>
      </c>
      <c r="B503" s="120" t="s">
        <v>2261</v>
      </c>
      <c r="C503" s="121"/>
      <c r="D503" s="122"/>
      <c r="E503" s="121"/>
      <c r="F503" s="123"/>
      <c r="G503" s="124">
        <v>10</v>
      </c>
      <c r="H503" s="127" t="s">
        <v>2262</v>
      </c>
      <c r="I503" s="136"/>
      <c r="J503" s="128"/>
    </row>
    <row r="504" s="97" customFormat="1" ht="33" customHeight="1" spans="1:10">
      <c r="A504" s="119">
        <v>2130314</v>
      </c>
      <c r="B504" s="120" t="s">
        <v>2263</v>
      </c>
      <c r="C504" s="121">
        <v>30</v>
      </c>
      <c r="D504" s="122" t="s">
        <v>2264</v>
      </c>
      <c r="E504" s="121">
        <v>88</v>
      </c>
      <c r="F504" s="123" t="s">
        <v>2265</v>
      </c>
      <c r="G504" s="124">
        <v>78</v>
      </c>
      <c r="H504" s="128" t="s">
        <v>2266</v>
      </c>
      <c r="I504" s="136">
        <v>-18</v>
      </c>
      <c r="J504" s="138" t="s">
        <v>2267</v>
      </c>
    </row>
    <row r="505" s="97" customFormat="1" ht="21.75" customHeight="1" spans="1:10">
      <c r="A505" s="119">
        <v>2130315</v>
      </c>
      <c r="B505" s="120" t="s">
        <v>2268</v>
      </c>
      <c r="C505" s="121"/>
      <c r="D505" s="125"/>
      <c r="E505" s="121">
        <v>74.29</v>
      </c>
      <c r="F505" s="132" t="s">
        <v>2269</v>
      </c>
      <c r="G505" s="124">
        <v>10</v>
      </c>
      <c r="H505" s="152" t="s">
        <v>2270</v>
      </c>
      <c r="I505" s="136"/>
      <c r="J505" s="128"/>
    </row>
    <row r="506" s="97" customFormat="1" ht="22.5" customHeight="1" spans="1:10">
      <c r="A506" s="119">
        <v>2130316</v>
      </c>
      <c r="B506" s="120" t="s">
        <v>2271</v>
      </c>
      <c r="C506" s="121"/>
      <c r="D506" s="125"/>
      <c r="E506" s="121">
        <v>668</v>
      </c>
      <c r="F506" s="123" t="s">
        <v>2272</v>
      </c>
      <c r="G506" s="124">
        <v>60.45</v>
      </c>
      <c r="H506" s="128" t="s">
        <v>2273</v>
      </c>
      <c r="I506" s="136"/>
      <c r="J506" s="128"/>
    </row>
    <row r="507" s="97" customFormat="1" ht="23" customHeight="1" spans="1:10">
      <c r="A507" s="119">
        <v>2130317</v>
      </c>
      <c r="B507" s="120" t="s">
        <v>2274</v>
      </c>
      <c r="C507" s="121"/>
      <c r="D507" s="125"/>
      <c r="E507" s="121"/>
      <c r="F507" s="126"/>
      <c r="G507" s="124"/>
      <c r="H507" s="125"/>
      <c r="I507" s="137"/>
      <c r="J507" s="152"/>
    </row>
    <row r="508" s="97" customFormat="1" ht="23" customHeight="1" spans="1:10">
      <c r="A508" s="119">
        <v>2130321</v>
      </c>
      <c r="B508" s="120" t="s">
        <v>2275</v>
      </c>
      <c r="C508" s="121"/>
      <c r="D508" s="125"/>
      <c r="E508" s="121"/>
      <c r="F508" s="126"/>
      <c r="G508" s="124"/>
      <c r="H508" s="125"/>
      <c r="I508" s="137"/>
      <c r="J508" s="164"/>
    </row>
    <row r="509" s="97" customFormat="1" ht="24" customHeight="1" spans="1:10">
      <c r="A509" s="119">
        <v>2130322</v>
      </c>
      <c r="B509" s="120" t="s">
        <v>2276</v>
      </c>
      <c r="C509" s="121"/>
      <c r="D509" s="125"/>
      <c r="E509" s="121"/>
      <c r="F509" s="126"/>
      <c r="G509" s="124"/>
      <c r="H509" s="125"/>
      <c r="I509" s="136"/>
      <c r="J509" s="128"/>
    </row>
    <row r="510" s="97" customFormat="1" ht="21" customHeight="1" spans="1:10">
      <c r="A510" s="119">
        <v>2130335</v>
      </c>
      <c r="B510" s="120" t="s">
        <v>2277</v>
      </c>
      <c r="C510" s="121">
        <v>2</v>
      </c>
      <c r="D510" s="122" t="s">
        <v>2278</v>
      </c>
      <c r="E510" s="121">
        <v>11.46</v>
      </c>
      <c r="F510" s="123" t="s">
        <v>2279</v>
      </c>
      <c r="G510" s="124"/>
      <c r="H510" s="122"/>
      <c r="I510" s="136">
        <v>-500</v>
      </c>
      <c r="J510" s="138" t="s">
        <v>2280</v>
      </c>
    </row>
    <row r="511" s="97" customFormat="1" ht="50" customHeight="1" spans="1:10">
      <c r="A511" s="119">
        <v>2130399</v>
      </c>
      <c r="B511" s="120" t="s">
        <v>2281</v>
      </c>
      <c r="C511" s="121"/>
      <c r="D511" s="122"/>
      <c r="E511" s="121"/>
      <c r="F511" s="123"/>
      <c r="G511" s="124">
        <v>387</v>
      </c>
      <c r="H511" s="128" t="s">
        <v>2282</v>
      </c>
      <c r="I511" s="136"/>
      <c r="J511" s="128"/>
    </row>
    <row r="512" s="100" customFormat="1" ht="18.95" customHeight="1" spans="1:10">
      <c r="A512" s="114">
        <v>21305</v>
      </c>
      <c r="B512" s="115" t="s">
        <v>2283</v>
      </c>
      <c r="C512" s="116">
        <f t="shared" ref="C512:I512" si="98">SUM(C513:C519)</f>
        <v>1236.8</v>
      </c>
      <c r="D512" s="144"/>
      <c r="E512" s="116">
        <f t="shared" si="98"/>
        <v>1993.59</v>
      </c>
      <c r="F512" s="116">
        <f t="shared" si="98"/>
        <v>0</v>
      </c>
      <c r="G512" s="118">
        <f t="shared" si="98"/>
        <v>3443.1</v>
      </c>
      <c r="H512" s="118">
        <f t="shared" si="98"/>
        <v>0</v>
      </c>
      <c r="I512" s="118">
        <f t="shared" si="98"/>
        <v>-328.008</v>
      </c>
      <c r="J512" s="125"/>
    </row>
    <row r="513" s="97" customFormat="1" ht="63" customHeight="1" spans="1:10">
      <c r="A513" s="119">
        <v>2130501</v>
      </c>
      <c r="B513" s="120" t="s">
        <v>1154</v>
      </c>
      <c r="C513" s="121"/>
      <c r="D513" s="122"/>
      <c r="E513" s="121">
        <v>41.59</v>
      </c>
      <c r="F513" s="132" t="s">
        <v>2284</v>
      </c>
      <c r="G513" s="124">
        <v>200</v>
      </c>
      <c r="H513" s="128" t="s">
        <v>2285</v>
      </c>
      <c r="I513" s="136"/>
      <c r="J513" s="138"/>
    </row>
    <row r="514" s="97" customFormat="1" ht="28" customHeight="1" spans="1:10">
      <c r="A514" s="119">
        <v>2130504</v>
      </c>
      <c r="B514" s="120" t="s">
        <v>2286</v>
      </c>
      <c r="C514" s="121">
        <v>211.8</v>
      </c>
      <c r="D514" s="122" t="s">
        <v>2287</v>
      </c>
      <c r="E514" s="121">
        <v>1000</v>
      </c>
      <c r="F514" s="123" t="s">
        <v>2288</v>
      </c>
      <c r="G514" s="124">
        <v>1500</v>
      </c>
      <c r="H514" s="128" t="s">
        <v>2289</v>
      </c>
      <c r="I514" s="136"/>
      <c r="J514" s="128"/>
    </row>
    <row r="515" s="97" customFormat="1" ht="18" customHeight="1" spans="1:10">
      <c r="A515" s="119">
        <v>2130505</v>
      </c>
      <c r="B515" s="120" t="s">
        <v>2290</v>
      </c>
      <c r="C515" s="121">
        <v>500</v>
      </c>
      <c r="D515" s="122" t="s">
        <v>2291</v>
      </c>
      <c r="E515" s="121"/>
      <c r="F515" s="132"/>
      <c r="G515" s="124"/>
      <c r="H515" s="152"/>
      <c r="I515" s="137"/>
      <c r="J515" s="122"/>
    </row>
    <row r="516" s="97" customFormat="1" ht="15" customHeight="1" spans="1:10">
      <c r="A516" s="119">
        <v>2130506</v>
      </c>
      <c r="B516" s="120" t="s">
        <v>2292</v>
      </c>
      <c r="C516" s="121"/>
      <c r="D516" s="125"/>
      <c r="E516" s="121"/>
      <c r="F516" s="126"/>
      <c r="G516" s="124"/>
      <c r="H516" s="125"/>
      <c r="I516" s="137"/>
      <c r="J516" s="122"/>
    </row>
    <row r="517" s="97" customFormat="1" ht="21" customHeight="1" spans="1:10">
      <c r="A517" s="119">
        <v>2130507</v>
      </c>
      <c r="B517" s="120" t="s">
        <v>2293</v>
      </c>
      <c r="C517" s="121"/>
      <c r="D517" s="125"/>
      <c r="E517" s="121"/>
      <c r="F517" s="126"/>
      <c r="G517" s="124"/>
      <c r="H517" s="125"/>
      <c r="I517" s="137"/>
      <c r="J517" s="128"/>
    </row>
    <row r="518" s="97" customFormat="1" ht="17.25" customHeight="1" spans="1:10">
      <c r="A518" s="119">
        <v>2130550</v>
      </c>
      <c r="B518" s="120" t="s">
        <v>2294</v>
      </c>
      <c r="C518" s="121"/>
      <c r="D518" s="125"/>
      <c r="E518" s="121"/>
      <c r="F518" s="126"/>
      <c r="G518" s="124"/>
      <c r="H518" s="125"/>
      <c r="I518" s="137"/>
      <c r="J518" s="125"/>
    </row>
    <row r="519" s="97" customFormat="1" ht="139" customHeight="1" spans="1:10">
      <c r="A519" s="119">
        <v>2130599</v>
      </c>
      <c r="B519" s="120" t="s">
        <v>2295</v>
      </c>
      <c r="C519" s="121">
        <v>525</v>
      </c>
      <c r="D519" s="122" t="s">
        <v>2296</v>
      </c>
      <c r="E519" s="121">
        <v>952</v>
      </c>
      <c r="F519" s="123" t="s">
        <v>2297</v>
      </c>
      <c r="G519" s="124">
        <v>1743.1</v>
      </c>
      <c r="H519" s="128" t="s">
        <v>2298</v>
      </c>
      <c r="I519" s="136">
        <v>-328.008</v>
      </c>
      <c r="J519" s="138" t="s">
        <v>2299</v>
      </c>
    </row>
    <row r="520" s="100" customFormat="1" ht="15" customHeight="1" spans="1:10">
      <c r="A520" s="114">
        <v>21306</v>
      </c>
      <c r="B520" s="115" t="s">
        <v>2300</v>
      </c>
      <c r="C520" s="116">
        <f t="shared" ref="C520:I520" si="99">SUM(C521:C525)</f>
        <v>0</v>
      </c>
      <c r="D520" s="144"/>
      <c r="E520" s="116">
        <f t="shared" si="99"/>
        <v>0</v>
      </c>
      <c r="F520" s="116">
        <f t="shared" si="99"/>
        <v>0</v>
      </c>
      <c r="G520" s="118">
        <f t="shared" si="99"/>
        <v>0</v>
      </c>
      <c r="H520" s="118">
        <f t="shared" si="99"/>
        <v>0</v>
      </c>
      <c r="I520" s="118">
        <f t="shared" si="99"/>
        <v>0</v>
      </c>
      <c r="J520" s="135"/>
    </row>
    <row r="521" s="97" customFormat="1" ht="15" customHeight="1" spans="1:10">
      <c r="A521" s="119">
        <v>2130601</v>
      </c>
      <c r="B521" s="120" t="s">
        <v>1740</v>
      </c>
      <c r="C521" s="121"/>
      <c r="D521" s="122"/>
      <c r="E521" s="121"/>
      <c r="F521" s="123"/>
      <c r="G521" s="124"/>
      <c r="H521" s="122"/>
      <c r="I521" s="137"/>
      <c r="J521" s="140"/>
    </row>
    <row r="522" s="97" customFormat="1" ht="15" customHeight="1" spans="1:10">
      <c r="A522" s="119">
        <v>2130602</v>
      </c>
      <c r="B522" s="120" t="s">
        <v>2301</v>
      </c>
      <c r="C522" s="121"/>
      <c r="D522" s="122"/>
      <c r="E522" s="121"/>
      <c r="F522" s="123"/>
      <c r="G522" s="124"/>
      <c r="H522" s="122"/>
      <c r="I522" s="137"/>
      <c r="J522" s="195"/>
    </row>
    <row r="523" s="97" customFormat="1" ht="15" customHeight="1" spans="1:10">
      <c r="A523" s="119">
        <v>2130603</v>
      </c>
      <c r="B523" s="120" t="s">
        <v>2302</v>
      </c>
      <c r="C523" s="121"/>
      <c r="D523" s="122"/>
      <c r="E523" s="121"/>
      <c r="F523" s="123"/>
      <c r="G523" s="124"/>
      <c r="H523" s="122"/>
      <c r="I523" s="137"/>
      <c r="J523" s="140"/>
    </row>
    <row r="524" s="97" customFormat="1" ht="15" customHeight="1" spans="1:10">
      <c r="A524" s="119">
        <v>2130604</v>
      </c>
      <c r="B524" s="120" t="s">
        <v>2303</v>
      </c>
      <c r="C524" s="121"/>
      <c r="D524" s="122"/>
      <c r="E524" s="121"/>
      <c r="F524" s="123"/>
      <c r="G524" s="124"/>
      <c r="H524" s="122"/>
      <c r="I524" s="137"/>
      <c r="J524" s="140"/>
    </row>
    <row r="525" s="97" customFormat="1" ht="15" customHeight="1" spans="1:10">
      <c r="A525" s="119">
        <v>2130699</v>
      </c>
      <c r="B525" s="120" t="s">
        <v>2304</v>
      </c>
      <c r="C525" s="121"/>
      <c r="D525" s="122"/>
      <c r="E525" s="121"/>
      <c r="F525" s="123"/>
      <c r="G525" s="124"/>
      <c r="H525" s="122"/>
      <c r="I525" s="137"/>
      <c r="J525" s="140"/>
    </row>
    <row r="526" s="100" customFormat="1" ht="15" customHeight="1" spans="1:10">
      <c r="A526" s="114">
        <v>21307</v>
      </c>
      <c r="B526" s="115" t="s">
        <v>2305</v>
      </c>
      <c r="C526" s="116">
        <f t="shared" ref="C526:I526" si="100">SUM(C527:C530)</f>
        <v>1636.45</v>
      </c>
      <c r="D526" s="144"/>
      <c r="E526" s="116">
        <f t="shared" si="100"/>
        <v>2113.23</v>
      </c>
      <c r="F526" s="116">
        <f t="shared" si="100"/>
        <v>0</v>
      </c>
      <c r="G526" s="118">
        <f t="shared" si="100"/>
        <v>2807.5</v>
      </c>
      <c r="H526" s="118">
        <f t="shared" si="100"/>
        <v>0</v>
      </c>
      <c r="I526" s="118">
        <f t="shared" si="100"/>
        <v>0</v>
      </c>
      <c r="J526" s="135"/>
    </row>
    <row r="527" s="97" customFormat="1" ht="24" customHeight="1" spans="1:10">
      <c r="A527" s="119">
        <v>2130701</v>
      </c>
      <c r="B527" s="120" t="s">
        <v>2306</v>
      </c>
      <c r="C527" s="121">
        <v>300</v>
      </c>
      <c r="D527" s="122" t="s">
        <v>2307</v>
      </c>
      <c r="E527" s="121">
        <v>200</v>
      </c>
      <c r="F527" s="123" t="s">
        <v>2308</v>
      </c>
      <c r="G527" s="124">
        <v>100</v>
      </c>
      <c r="H527" s="127" t="s">
        <v>2309</v>
      </c>
      <c r="I527" s="137"/>
      <c r="J527" s="140"/>
    </row>
    <row r="528" s="97" customFormat="1" ht="37" customHeight="1" spans="1:10">
      <c r="A528" s="119">
        <v>2130705</v>
      </c>
      <c r="B528" s="120" t="s">
        <v>2310</v>
      </c>
      <c r="C528" s="121">
        <v>1336.45</v>
      </c>
      <c r="D528" s="122" t="s">
        <v>2311</v>
      </c>
      <c r="E528" s="121">
        <v>1913.23</v>
      </c>
      <c r="F528" s="123" t="s">
        <v>2312</v>
      </c>
      <c r="G528" s="124">
        <v>2707.5</v>
      </c>
      <c r="H528" s="128" t="s">
        <v>2313</v>
      </c>
      <c r="I528" s="136"/>
      <c r="J528" s="148"/>
    </row>
    <row r="529" s="97" customFormat="1" ht="15" customHeight="1" spans="1:10">
      <c r="A529" s="119">
        <v>2130706</v>
      </c>
      <c r="B529" s="120" t="s">
        <v>2314</v>
      </c>
      <c r="C529" s="121"/>
      <c r="D529" s="122"/>
      <c r="E529" s="121"/>
      <c r="F529" s="123"/>
      <c r="G529" s="124"/>
      <c r="H529" s="122"/>
      <c r="I529" s="137"/>
      <c r="J529" s="140"/>
    </row>
    <row r="530" s="97" customFormat="1" ht="15.75" customHeight="1" spans="1:10">
      <c r="A530" s="119">
        <v>2130799</v>
      </c>
      <c r="B530" s="120" t="s">
        <v>2315</v>
      </c>
      <c r="C530" s="121"/>
      <c r="D530" s="122"/>
      <c r="E530" s="121"/>
      <c r="F530" s="123"/>
      <c r="G530" s="124"/>
      <c r="H530" s="122"/>
      <c r="I530" s="137"/>
      <c r="J530" s="140"/>
    </row>
    <row r="531" s="97" customFormat="1" ht="15.75" customHeight="1" spans="1:10">
      <c r="A531" s="114">
        <v>21308</v>
      </c>
      <c r="B531" s="193" t="s">
        <v>2316</v>
      </c>
      <c r="C531" s="121"/>
      <c r="D531" s="122"/>
      <c r="E531" s="121">
        <f t="shared" ref="E531:I531" si="101">SUM(E532:E537)</f>
        <v>170.76</v>
      </c>
      <c r="F531" s="121">
        <f t="shared" si="101"/>
        <v>0</v>
      </c>
      <c r="G531" s="118">
        <f t="shared" si="101"/>
        <v>129.94</v>
      </c>
      <c r="H531" s="118">
        <f t="shared" si="101"/>
        <v>0</v>
      </c>
      <c r="I531" s="118">
        <f t="shared" si="101"/>
        <v>0</v>
      </c>
      <c r="J531" s="140"/>
    </row>
    <row r="532" s="97" customFormat="1" ht="15.75" customHeight="1" spans="1:10">
      <c r="A532" s="119">
        <v>2130801</v>
      </c>
      <c r="B532" s="194" t="s">
        <v>2317</v>
      </c>
      <c r="C532" s="121"/>
      <c r="D532" s="122"/>
      <c r="E532" s="121"/>
      <c r="F532" s="123"/>
      <c r="G532" s="124"/>
      <c r="H532" s="122"/>
      <c r="I532" s="137"/>
      <c r="J532" s="140"/>
    </row>
    <row r="533" s="97" customFormat="1" ht="15.75" customHeight="1" spans="1:10">
      <c r="A533" s="119">
        <v>2130802</v>
      </c>
      <c r="B533" s="194" t="s">
        <v>2318</v>
      </c>
      <c r="C533" s="121"/>
      <c r="D533" s="122"/>
      <c r="E533" s="121"/>
      <c r="F533" s="123"/>
      <c r="G533" s="124"/>
      <c r="H533" s="122"/>
      <c r="I533" s="137"/>
      <c r="J533" s="140"/>
    </row>
    <row r="534" s="97" customFormat="1" ht="33" customHeight="1" spans="1:10">
      <c r="A534" s="119">
        <v>2130803</v>
      </c>
      <c r="B534" s="194" t="s">
        <v>2319</v>
      </c>
      <c r="C534" s="121"/>
      <c r="D534" s="122"/>
      <c r="E534" s="121">
        <v>170.76</v>
      </c>
      <c r="F534" s="123" t="s">
        <v>2320</v>
      </c>
      <c r="G534" s="124">
        <v>129.94</v>
      </c>
      <c r="H534" s="128" t="s">
        <v>2321</v>
      </c>
      <c r="I534" s="136"/>
      <c r="J534" s="128"/>
    </row>
    <row r="535" s="97" customFormat="1" ht="15.75" customHeight="1" spans="1:10">
      <c r="A535" s="119">
        <v>2130804</v>
      </c>
      <c r="B535" s="194" t="s">
        <v>2322</v>
      </c>
      <c r="C535" s="121"/>
      <c r="D535" s="122"/>
      <c r="E535" s="121"/>
      <c r="F535" s="123"/>
      <c r="G535" s="124"/>
      <c r="H535" s="122"/>
      <c r="I535" s="137"/>
      <c r="J535" s="140"/>
    </row>
    <row r="536" s="97" customFormat="1" ht="15.75" customHeight="1" spans="1:10">
      <c r="A536" s="119">
        <v>2130805</v>
      </c>
      <c r="B536" s="194" t="s">
        <v>2323</v>
      </c>
      <c r="C536" s="121"/>
      <c r="D536" s="122"/>
      <c r="E536" s="121"/>
      <c r="F536" s="123"/>
      <c r="G536" s="124"/>
      <c r="H536" s="122"/>
      <c r="I536" s="137"/>
      <c r="J536" s="140"/>
    </row>
    <row r="537" s="97" customFormat="1" ht="15.75" customHeight="1" spans="1:10">
      <c r="A537" s="119">
        <v>2130899</v>
      </c>
      <c r="B537" s="194" t="s">
        <v>2324</v>
      </c>
      <c r="C537" s="121"/>
      <c r="D537" s="122"/>
      <c r="E537" s="121"/>
      <c r="F537" s="123"/>
      <c r="G537" s="124"/>
      <c r="H537" s="122"/>
      <c r="I537" s="137"/>
      <c r="J537" s="140"/>
    </row>
    <row r="538" s="100" customFormat="1" ht="16.5" customHeight="1" spans="1:10">
      <c r="A538" s="114">
        <v>21399</v>
      </c>
      <c r="B538" s="115" t="s">
        <v>2325</v>
      </c>
      <c r="C538" s="116">
        <f t="shared" ref="C538:I538" si="102">SUM(C539:C540)</f>
        <v>0</v>
      </c>
      <c r="D538" s="144"/>
      <c r="E538" s="116">
        <f t="shared" si="102"/>
        <v>160</v>
      </c>
      <c r="F538" s="116">
        <f t="shared" si="102"/>
        <v>0</v>
      </c>
      <c r="G538" s="118">
        <f t="shared" si="102"/>
        <v>0</v>
      </c>
      <c r="H538" s="118">
        <f t="shared" si="102"/>
        <v>0</v>
      </c>
      <c r="I538" s="118">
        <f t="shared" si="102"/>
        <v>0</v>
      </c>
      <c r="J538" s="135"/>
    </row>
    <row r="539" s="97" customFormat="1" ht="15.95" customHeight="1" spans="1:10">
      <c r="A539" s="119">
        <v>2139901</v>
      </c>
      <c r="B539" s="120" t="s">
        <v>2326</v>
      </c>
      <c r="C539" s="121"/>
      <c r="D539" s="122"/>
      <c r="E539" s="121">
        <v>160</v>
      </c>
      <c r="F539" s="123" t="s">
        <v>2327</v>
      </c>
      <c r="G539" s="124"/>
      <c r="H539" s="128"/>
      <c r="I539" s="137"/>
      <c r="J539" s="140"/>
    </row>
    <row r="540" s="97" customFormat="1" ht="17.25" customHeight="1" spans="1:10">
      <c r="A540" s="119">
        <v>2139999</v>
      </c>
      <c r="B540" s="120" t="s">
        <v>2328</v>
      </c>
      <c r="C540" s="121"/>
      <c r="D540" s="122"/>
      <c r="E540" s="121"/>
      <c r="F540" s="123"/>
      <c r="G540" s="124"/>
      <c r="H540" s="122"/>
      <c r="I540" s="137"/>
      <c r="J540" s="140"/>
    </row>
    <row r="541" s="100" customFormat="1" ht="17.25" customHeight="1" spans="1:10">
      <c r="A541" s="114">
        <v>214</v>
      </c>
      <c r="B541" s="115" t="s">
        <v>2329</v>
      </c>
      <c r="C541" s="116">
        <f t="shared" ref="C541:I541" si="103">C542+C550+C555</f>
        <v>1010</v>
      </c>
      <c r="D541" s="144"/>
      <c r="E541" s="116">
        <f t="shared" si="103"/>
        <v>1245.7</v>
      </c>
      <c r="F541" s="116">
        <f t="shared" si="103"/>
        <v>0</v>
      </c>
      <c r="G541" s="118">
        <f t="shared" si="103"/>
        <v>1630</v>
      </c>
      <c r="H541" s="118">
        <f t="shared" si="103"/>
        <v>0</v>
      </c>
      <c r="I541" s="118">
        <f t="shared" si="103"/>
        <v>112</v>
      </c>
      <c r="J541" s="135"/>
    </row>
    <row r="542" s="100" customFormat="1" ht="15.75" customHeight="1" spans="1:10">
      <c r="A542" s="114">
        <v>21401</v>
      </c>
      <c r="B542" s="115" t="s">
        <v>2330</v>
      </c>
      <c r="C542" s="116">
        <f t="shared" ref="C542:I542" si="104">SUM(C543:C549)</f>
        <v>1010</v>
      </c>
      <c r="D542" s="144"/>
      <c r="E542" s="116">
        <f t="shared" si="104"/>
        <v>1173</v>
      </c>
      <c r="F542" s="116">
        <f t="shared" si="104"/>
        <v>0</v>
      </c>
      <c r="G542" s="118">
        <f t="shared" si="104"/>
        <v>1630</v>
      </c>
      <c r="H542" s="118">
        <f t="shared" si="104"/>
        <v>0</v>
      </c>
      <c r="I542" s="118">
        <f t="shared" si="104"/>
        <v>112</v>
      </c>
      <c r="J542" s="135"/>
    </row>
    <row r="543" s="97" customFormat="1" ht="50" customHeight="1" spans="1:10">
      <c r="A543" s="119">
        <v>2140101</v>
      </c>
      <c r="B543" s="120" t="s">
        <v>1154</v>
      </c>
      <c r="C543" s="121">
        <v>706</v>
      </c>
      <c r="D543" s="122" t="s">
        <v>2331</v>
      </c>
      <c r="E543" s="121">
        <v>812</v>
      </c>
      <c r="F543" s="123" t="s">
        <v>2332</v>
      </c>
      <c r="G543" s="124">
        <v>1033</v>
      </c>
      <c r="H543" s="128" t="s">
        <v>2333</v>
      </c>
      <c r="I543" s="136"/>
      <c r="J543" s="128"/>
    </row>
    <row r="544" s="97" customFormat="1" ht="38.1" customHeight="1" spans="1:10">
      <c r="A544" s="119"/>
      <c r="B544" s="120" t="s">
        <v>1155</v>
      </c>
      <c r="C544" s="121"/>
      <c r="D544" s="122"/>
      <c r="E544" s="121"/>
      <c r="F544" s="123"/>
      <c r="G544" s="124"/>
      <c r="H544" s="128"/>
      <c r="I544" s="136"/>
      <c r="J544" s="128"/>
    </row>
    <row r="545" s="97" customFormat="1" ht="15" customHeight="1" spans="1:10">
      <c r="A545" s="119">
        <v>2140104</v>
      </c>
      <c r="B545" s="120" t="s">
        <v>2334</v>
      </c>
      <c r="C545" s="121"/>
      <c r="D545" s="122"/>
      <c r="E545" s="121"/>
      <c r="F545" s="123"/>
      <c r="G545" s="124">
        <v>150</v>
      </c>
      <c r="H545" s="128" t="s">
        <v>2335</v>
      </c>
      <c r="I545" s="136">
        <v>172</v>
      </c>
      <c r="J545" s="128" t="s">
        <v>2336</v>
      </c>
    </row>
    <row r="546" s="97" customFormat="1" ht="30" customHeight="1" spans="1:10">
      <c r="A546" s="119">
        <v>2140106</v>
      </c>
      <c r="B546" s="120" t="s">
        <v>2337</v>
      </c>
      <c r="C546" s="121">
        <v>304</v>
      </c>
      <c r="D546" s="122" t="s">
        <v>2338</v>
      </c>
      <c r="E546" s="121">
        <v>304</v>
      </c>
      <c r="F546" s="123" t="s">
        <v>2338</v>
      </c>
      <c r="G546" s="124">
        <v>417</v>
      </c>
      <c r="H546" s="127" t="s">
        <v>2339</v>
      </c>
      <c r="I546" s="136"/>
      <c r="J546" s="128"/>
    </row>
    <row r="547" s="97" customFormat="1" ht="33" customHeight="1" spans="1:10">
      <c r="A547" s="119">
        <v>2140112</v>
      </c>
      <c r="B547" s="120" t="s">
        <v>2340</v>
      </c>
      <c r="C547" s="121"/>
      <c r="D547" s="122"/>
      <c r="E547" s="121"/>
      <c r="F547" s="123"/>
      <c r="G547" s="124"/>
      <c r="H547" s="122"/>
      <c r="I547" s="136">
        <v>-60</v>
      </c>
      <c r="J547" s="138" t="s">
        <v>2341</v>
      </c>
    </row>
    <row r="548" s="97" customFormat="1" ht="19.5" customHeight="1" spans="1:10">
      <c r="A548" s="119">
        <v>2140139</v>
      </c>
      <c r="B548" s="120" t="s">
        <v>2342</v>
      </c>
      <c r="C548" s="121"/>
      <c r="D548" s="122"/>
      <c r="E548" s="121"/>
      <c r="F548" s="123"/>
      <c r="G548" s="124"/>
      <c r="H548" s="122"/>
      <c r="I548" s="137"/>
      <c r="J548" s="128"/>
    </row>
    <row r="549" s="97" customFormat="1" ht="27" customHeight="1" spans="1:10">
      <c r="A549" s="119">
        <v>2140199</v>
      </c>
      <c r="B549" s="120" t="s">
        <v>2343</v>
      </c>
      <c r="C549" s="121"/>
      <c r="D549" s="122"/>
      <c r="E549" s="121">
        <v>57</v>
      </c>
      <c r="F549" s="123" t="s">
        <v>2344</v>
      </c>
      <c r="G549" s="124">
        <v>30</v>
      </c>
      <c r="H549" s="127" t="s">
        <v>2345</v>
      </c>
      <c r="I549" s="136"/>
      <c r="J549" s="128"/>
    </row>
    <row r="550" s="100" customFormat="1" ht="21" customHeight="1" spans="1:10">
      <c r="A550" s="114">
        <v>21404</v>
      </c>
      <c r="B550" s="115" t="s">
        <v>2346</v>
      </c>
      <c r="C550" s="116">
        <f t="shared" ref="C550:I550" si="105">SUM(C551:C554)</f>
        <v>0</v>
      </c>
      <c r="D550" s="144"/>
      <c r="E550" s="116">
        <f t="shared" si="105"/>
        <v>0</v>
      </c>
      <c r="F550" s="116">
        <f t="shared" si="105"/>
        <v>0</v>
      </c>
      <c r="G550" s="118">
        <f t="shared" si="105"/>
        <v>0</v>
      </c>
      <c r="H550" s="116">
        <f t="shared" si="105"/>
        <v>0</v>
      </c>
      <c r="I550" s="141">
        <f t="shared" si="105"/>
        <v>0</v>
      </c>
      <c r="J550" s="135"/>
    </row>
    <row r="551" s="97" customFormat="1" ht="21" customHeight="1" spans="1:10">
      <c r="A551" s="119">
        <v>2140401</v>
      </c>
      <c r="B551" s="120" t="s">
        <v>2347</v>
      </c>
      <c r="C551" s="121"/>
      <c r="D551" s="122"/>
      <c r="E551" s="121"/>
      <c r="F551" s="123"/>
      <c r="G551" s="124"/>
      <c r="H551" s="122"/>
      <c r="I551" s="137"/>
      <c r="J551" s="140"/>
    </row>
    <row r="552" s="97" customFormat="1" ht="21" customHeight="1" spans="1:10">
      <c r="A552" s="119">
        <v>2140402</v>
      </c>
      <c r="B552" s="120" t="s">
        <v>2348</v>
      </c>
      <c r="C552" s="121"/>
      <c r="D552" s="122"/>
      <c r="E552" s="121"/>
      <c r="F552" s="123"/>
      <c r="G552" s="124"/>
      <c r="H552" s="122"/>
      <c r="I552" s="137"/>
      <c r="J552" s="140"/>
    </row>
    <row r="553" s="97" customFormat="1" ht="21" customHeight="1" spans="1:10">
      <c r="A553" s="119">
        <v>2140403</v>
      </c>
      <c r="B553" s="120" t="s">
        <v>2349</v>
      </c>
      <c r="C553" s="121"/>
      <c r="D553" s="122"/>
      <c r="E553" s="121"/>
      <c r="F553" s="123"/>
      <c r="G553" s="124"/>
      <c r="H553" s="122"/>
      <c r="I553" s="137"/>
      <c r="J553" s="140"/>
    </row>
    <row r="554" s="97" customFormat="1" ht="21" customHeight="1" spans="1:10">
      <c r="A554" s="119">
        <v>2140499</v>
      </c>
      <c r="B554" s="120" t="s">
        <v>2350</v>
      </c>
      <c r="C554" s="121"/>
      <c r="D554" s="122"/>
      <c r="E554" s="121"/>
      <c r="F554" s="123"/>
      <c r="G554" s="124"/>
      <c r="H554" s="122"/>
      <c r="I554" s="137"/>
      <c r="J554" s="140"/>
    </row>
    <row r="555" s="100" customFormat="1" ht="21" customHeight="1" spans="1:10">
      <c r="A555" s="114">
        <v>21406</v>
      </c>
      <c r="B555" s="115" t="s">
        <v>2351</v>
      </c>
      <c r="C555" s="116">
        <f t="shared" ref="C555:I555" si="106">SUM(C556:C559)</f>
        <v>0</v>
      </c>
      <c r="D555" s="144"/>
      <c r="E555" s="116">
        <f t="shared" si="106"/>
        <v>72.7</v>
      </c>
      <c r="F555" s="116">
        <f t="shared" si="106"/>
        <v>0</v>
      </c>
      <c r="G555" s="118">
        <f t="shared" si="106"/>
        <v>0</v>
      </c>
      <c r="H555" s="116">
        <f t="shared" si="106"/>
        <v>0</v>
      </c>
      <c r="I555" s="141">
        <f t="shared" si="106"/>
        <v>0</v>
      </c>
      <c r="J555" s="135"/>
    </row>
    <row r="556" s="97" customFormat="1" ht="20" customHeight="1" spans="1:10">
      <c r="A556" s="119">
        <v>2140601</v>
      </c>
      <c r="B556" s="120" t="s">
        <v>2352</v>
      </c>
      <c r="C556" s="121"/>
      <c r="D556" s="122"/>
      <c r="E556" s="121">
        <v>28</v>
      </c>
      <c r="F556" s="132" t="s">
        <v>2353</v>
      </c>
      <c r="G556" s="124"/>
      <c r="H556" s="152"/>
      <c r="I556" s="137"/>
      <c r="J556" s="140"/>
    </row>
    <row r="557" s="97" customFormat="1" ht="20" customHeight="1" spans="1:10">
      <c r="A557" s="119">
        <v>2140602</v>
      </c>
      <c r="B557" s="120" t="s">
        <v>2354</v>
      </c>
      <c r="C557" s="121"/>
      <c r="D557" s="122"/>
      <c r="E557" s="121">
        <v>44.7</v>
      </c>
      <c r="F557" s="132" t="s">
        <v>2355</v>
      </c>
      <c r="G557" s="124"/>
      <c r="H557" s="152"/>
      <c r="I557" s="137"/>
      <c r="J557" s="140"/>
    </row>
    <row r="558" s="97" customFormat="1" ht="20" customHeight="1" spans="1:10">
      <c r="A558" s="119">
        <v>2140603</v>
      </c>
      <c r="B558" s="120" t="s">
        <v>2356</v>
      </c>
      <c r="C558" s="121"/>
      <c r="D558" s="122"/>
      <c r="E558" s="121"/>
      <c r="F558" s="123"/>
      <c r="G558" s="124"/>
      <c r="H558" s="122"/>
      <c r="I558" s="137"/>
      <c r="J558" s="140"/>
    </row>
    <row r="559" s="97" customFormat="1" ht="18.95" customHeight="1" spans="1:10">
      <c r="A559" s="119">
        <v>2140699</v>
      </c>
      <c r="B559" s="120" t="s">
        <v>2357</v>
      </c>
      <c r="C559" s="121"/>
      <c r="D559" s="122"/>
      <c r="E559" s="121"/>
      <c r="F559" s="123"/>
      <c r="G559" s="124"/>
      <c r="H559" s="122"/>
      <c r="I559" s="137"/>
      <c r="J559" s="189"/>
    </row>
    <row r="560" s="100" customFormat="1" ht="21" customHeight="1" spans="1:10">
      <c r="A560" s="114">
        <v>215</v>
      </c>
      <c r="B560" s="115" t="s">
        <v>975</v>
      </c>
      <c r="C560" s="116" t="e">
        <f>C561+#REF!+C569</f>
        <v>#REF!</v>
      </c>
      <c r="D560" s="144"/>
      <c r="E560" s="116" t="e">
        <f>E561+#REF!+E566+E569</f>
        <v>#REF!</v>
      </c>
      <c r="F560" s="116" t="e">
        <f>F561+#REF!+F566+F569</f>
        <v>#REF!</v>
      </c>
      <c r="G560" s="118" t="e">
        <f>G561+#REF!+G566+G569</f>
        <v>#REF!</v>
      </c>
      <c r="H560" s="118" t="e">
        <f>H561+#REF!+H566+H569</f>
        <v>#REF!</v>
      </c>
      <c r="I560" s="118">
        <f>I561+I566+I569</f>
        <v>-3975</v>
      </c>
      <c r="J560" s="135"/>
    </row>
    <row r="561" s="100" customFormat="1" ht="21" customHeight="1" spans="1:10">
      <c r="A561" s="114">
        <v>21505</v>
      </c>
      <c r="B561" s="115" t="s">
        <v>2358</v>
      </c>
      <c r="C561" s="116">
        <f t="shared" ref="C561:I561" si="107">SUM(C562:C565)</f>
        <v>85.4</v>
      </c>
      <c r="D561" s="144"/>
      <c r="E561" s="116">
        <f t="shared" si="107"/>
        <v>118.45</v>
      </c>
      <c r="F561" s="116">
        <f t="shared" si="107"/>
        <v>0</v>
      </c>
      <c r="G561" s="118">
        <f t="shared" si="107"/>
        <v>112.14</v>
      </c>
      <c r="H561" s="118">
        <f t="shared" si="107"/>
        <v>0</v>
      </c>
      <c r="I561" s="118">
        <f t="shared" si="107"/>
        <v>0</v>
      </c>
      <c r="J561" s="135"/>
    </row>
    <row r="562" s="97" customFormat="1" ht="25" customHeight="1" spans="1:10">
      <c r="A562" s="119">
        <v>2150501</v>
      </c>
      <c r="B562" s="120" t="s">
        <v>1154</v>
      </c>
      <c r="C562" s="121">
        <v>85.4</v>
      </c>
      <c r="D562" s="122" t="s">
        <v>2359</v>
      </c>
      <c r="E562" s="121">
        <v>118.45</v>
      </c>
      <c r="F562" s="123" t="s">
        <v>2360</v>
      </c>
      <c r="G562" s="124">
        <v>31.74</v>
      </c>
      <c r="H562" s="128" t="s">
        <v>2361</v>
      </c>
      <c r="I562" s="136"/>
      <c r="J562" s="128"/>
    </row>
    <row r="563" s="97" customFormat="1" ht="30" customHeight="1" spans="1:10">
      <c r="A563" s="119">
        <v>2150502</v>
      </c>
      <c r="B563" s="120" t="s">
        <v>1155</v>
      </c>
      <c r="C563" s="121"/>
      <c r="D563" s="122"/>
      <c r="E563" s="121"/>
      <c r="F563" s="123"/>
      <c r="G563" s="124">
        <v>80.4</v>
      </c>
      <c r="H563" s="128" t="s">
        <v>2362</v>
      </c>
      <c r="I563" s="136"/>
      <c r="J563" s="128"/>
    </row>
    <row r="564" s="97" customFormat="1" ht="18" customHeight="1" spans="1:10">
      <c r="A564" s="119">
        <v>2150510</v>
      </c>
      <c r="B564" s="194" t="s">
        <v>1004</v>
      </c>
      <c r="C564" s="121"/>
      <c r="D564" s="122"/>
      <c r="E564" s="121"/>
      <c r="F564" s="123"/>
      <c r="G564" s="124"/>
      <c r="H564" s="122"/>
      <c r="I564" s="136"/>
      <c r="J564" s="128"/>
    </row>
    <row r="565" s="97" customFormat="1" ht="18" customHeight="1" spans="1:10">
      <c r="A565" s="119">
        <v>2150599</v>
      </c>
      <c r="B565" s="120" t="s">
        <v>2363</v>
      </c>
      <c r="C565" s="121"/>
      <c r="D565" s="122"/>
      <c r="E565" s="121"/>
      <c r="F565" s="123"/>
      <c r="G565" s="124"/>
      <c r="H565" s="122"/>
      <c r="I565" s="137"/>
      <c r="J565" s="122"/>
    </row>
    <row r="566" s="101" customFormat="1" ht="16.5" customHeight="1" spans="1:10">
      <c r="A566" s="114">
        <v>21507</v>
      </c>
      <c r="B566" s="115" t="s">
        <v>2364</v>
      </c>
      <c r="C566" s="116"/>
      <c r="D566" s="144"/>
      <c r="E566" s="116">
        <f t="shared" ref="E566:I566" si="108">SUM(E567:E568)</f>
        <v>0</v>
      </c>
      <c r="F566" s="116">
        <f t="shared" si="108"/>
        <v>0</v>
      </c>
      <c r="G566" s="118">
        <f t="shared" si="108"/>
        <v>0</v>
      </c>
      <c r="H566" s="118">
        <f t="shared" si="108"/>
        <v>0</v>
      </c>
      <c r="I566" s="118">
        <f t="shared" si="108"/>
        <v>0</v>
      </c>
      <c r="J566" s="196"/>
    </row>
    <row r="567" s="101" customFormat="1" ht="20.1" customHeight="1" spans="1:10">
      <c r="A567" s="119">
        <v>2150701</v>
      </c>
      <c r="B567" s="120" t="s">
        <v>1154</v>
      </c>
      <c r="C567" s="121"/>
      <c r="D567" s="122"/>
      <c r="E567" s="121"/>
      <c r="F567" s="123"/>
      <c r="G567" s="124"/>
      <c r="H567" s="122"/>
      <c r="I567" s="137"/>
      <c r="J567" s="196"/>
    </row>
    <row r="568" s="101" customFormat="1" ht="18.95" customHeight="1" spans="1:10">
      <c r="A568" s="119">
        <v>2150799</v>
      </c>
      <c r="B568" s="120" t="s">
        <v>2365</v>
      </c>
      <c r="C568" s="121"/>
      <c r="D568" s="122"/>
      <c r="E568" s="121"/>
      <c r="F568" s="123"/>
      <c r="G568" s="124"/>
      <c r="H568" s="122"/>
      <c r="I568" s="137"/>
      <c r="J568" s="196"/>
    </row>
    <row r="569" s="100" customFormat="1" ht="24" customHeight="1" spans="1:10">
      <c r="A569" s="114">
        <v>21508</v>
      </c>
      <c r="B569" s="115" t="s">
        <v>2366</v>
      </c>
      <c r="C569" s="116">
        <f t="shared" ref="C569:I569" si="109">SUM(C570:C571)</f>
        <v>1000</v>
      </c>
      <c r="D569" s="144"/>
      <c r="E569" s="116">
        <f t="shared" si="109"/>
        <v>303</v>
      </c>
      <c r="F569" s="116">
        <f t="shared" si="109"/>
        <v>0</v>
      </c>
      <c r="G569" s="118">
        <f t="shared" si="109"/>
        <v>2384.15</v>
      </c>
      <c r="H569" s="118">
        <f t="shared" si="109"/>
        <v>0</v>
      </c>
      <c r="I569" s="118">
        <f t="shared" si="109"/>
        <v>-3975</v>
      </c>
      <c r="J569" s="135"/>
    </row>
    <row r="570" s="97" customFormat="1" ht="25.5" customHeight="1" spans="1:10">
      <c r="A570" s="119">
        <v>2150805</v>
      </c>
      <c r="B570" s="120" t="s">
        <v>2367</v>
      </c>
      <c r="C570" s="121">
        <v>1000</v>
      </c>
      <c r="D570" s="122" t="s">
        <v>2368</v>
      </c>
      <c r="E570" s="121">
        <v>303</v>
      </c>
      <c r="F570" s="123" t="s">
        <v>2369</v>
      </c>
      <c r="G570" s="124">
        <v>2384.15</v>
      </c>
      <c r="H570" s="128" t="s">
        <v>2370</v>
      </c>
      <c r="I570" s="136">
        <v>-3975</v>
      </c>
      <c r="J570" s="138" t="s">
        <v>2371</v>
      </c>
    </row>
    <row r="571" s="97" customFormat="1" ht="15.75" customHeight="1" spans="1:10">
      <c r="A571" s="119">
        <v>2150899</v>
      </c>
      <c r="B571" s="120" t="s">
        <v>2372</v>
      </c>
      <c r="C571" s="121"/>
      <c r="D571" s="122"/>
      <c r="E571" s="121"/>
      <c r="F571" s="123"/>
      <c r="G571" s="124"/>
      <c r="H571" s="122"/>
      <c r="I571" s="137"/>
      <c r="J571" s="140"/>
    </row>
    <row r="572" s="100" customFormat="1" ht="15.75" customHeight="1" spans="1:10">
      <c r="A572" s="114">
        <v>216</v>
      </c>
      <c r="B572" s="115" t="s">
        <v>1022</v>
      </c>
      <c r="C572" s="116" t="e">
        <f>C573+#REF!</f>
        <v>#REF!</v>
      </c>
      <c r="D572" s="144"/>
      <c r="E572" s="116" t="e">
        <f>E573+#REF!</f>
        <v>#REF!</v>
      </c>
      <c r="F572" s="116" t="e">
        <f>F573+#REF!</f>
        <v>#REF!</v>
      </c>
      <c r="G572" s="118" t="e">
        <f>G573+#REF!</f>
        <v>#REF!</v>
      </c>
      <c r="H572" s="118" t="e">
        <f>H573+#REF!</f>
        <v>#REF!</v>
      </c>
      <c r="I572" s="118">
        <f>I573</f>
        <v>0</v>
      </c>
      <c r="J572" s="135"/>
    </row>
    <row r="573" s="100" customFormat="1" ht="16.5" customHeight="1" spans="1:10">
      <c r="A573" s="114">
        <v>21602</v>
      </c>
      <c r="B573" s="115" t="s">
        <v>2373</v>
      </c>
      <c r="C573" s="116">
        <f t="shared" ref="C573:I573" si="110">SUM(C574:C575)</f>
        <v>8.9</v>
      </c>
      <c r="D573" s="144"/>
      <c r="E573" s="116">
        <f t="shared" si="110"/>
        <v>18.9</v>
      </c>
      <c r="F573" s="116">
        <f t="shared" si="110"/>
        <v>0</v>
      </c>
      <c r="G573" s="118">
        <f t="shared" si="110"/>
        <v>43.9</v>
      </c>
      <c r="H573" s="118">
        <f t="shared" si="110"/>
        <v>0</v>
      </c>
      <c r="I573" s="118">
        <f t="shared" si="110"/>
        <v>0</v>
      </c>
      <c r="J573" s="135"/>
    </row>
    <row r="574" s="97" customFormat="1" ht="26" customHeight="1" spans="1:10">
      <c r="A574" s="119">
        <v>2160201</v>
      </c>
      <c r="B574" s="120" t="s">
        <v>1154</v>
      </c>
      <c r="C574" s="121">
        <v>8.9</v>
      </c>
      <c r="D574" s="122" t="s">
        <v>2374</v>
      </c>
      <c r="E574" s="121">
        <v>8.9</v>
      </c>
      <c r="F574" s="123" t="s">
        <v>2374</v>
      </c>
      <c r="G574" s="124">
        <v>38.9</v>
      </c>
      <c r="H574" s="128" t="s">
        <v>2375</v>
      </c>
      <c r="I574" s="136"/>
      <c r="J574" s="128"/>
    </row>
    <row r="575" s="97" customFormat="1" ht="24" customHeight="1" spans="1:10">
      <c r="A575" s="119">
        <v>2160299</v>
      </c>
      <c r="B575" s="120" t="s">
        <v>2376</v>
      </c>
      <c r="C575" s="121"/>
      <c r="D575" s="122"/>
      <c r="E575" s="121">
        <v>10</v>
      </c>
      <c r="F575" s="123" t="s">
        <v>2377</v>
      </c>
      <c r="G575" s="124">
        <v>5</v>
      </c>
      <c r="H575" s="128" t="s">
        <v>2378</v>
      </c>
      <c r="I575" s="136"/>
      <c r="J575" s="128"/>
    </row>
    <row r="576" s="100" customFormat="1" ht="21" customHeight="1" spans="1:10">
      <c r="A576" s="114">
        <v>220</v>
      </c>
      <c r="B576" s="115" t="s">
        <v>2379</v>
      </c>
      <c r="C576" s="116">
        <f t="shared" ref="C576:H576" si="111">C577+C642+C590</f>
        <v>42.43</v>
      </c>
      <c r="D576" s="144"/>
      <c r="E576" s="116">
        <f t="shared" si="111"/>
        <v>2006.43</v>
      </c>
      <c r="F576" s="116">
        <f t="shared" si="111"/>
        <v>0</v>
      </c>
      <c r="G576" s="118">
        <f t="shared" si="111"/>
        <v>536.4</v>
      </c>
      <c r="H576" s="118">
        <f t="shared" si="111"/>
        <v>0</v>
      </c>
      <c r="I576" s="118">
        <f>I577+I590+I599</f>
        <v>-759.05</v>
      </c>
      <c r="J576" s="135"/>
    </row>
    <row r="577" s="100" customFormat="1" ht="18" customHeight="1" spans="1:10">
      <c r="A577" s="114">
        <v>22001</v>
      </c>
      <c r="B577" s="115" t="s">
        <v>2380</v>
      </c>
      <c r="C577" s="116">
        <f t="shared" ref="C577:I577" si="112">SUM(C578:C589)</f>
        <v>0</v>
      </c>
      <c r="D577" s="144"/>
      <c r="E577" s="116">
        <f t="shared" si="112"/>
        <v>1964</v>
      </c>
      <c r="F577" s="116">
        <f t="shared" si="112"/>
        <v>0</v>
      </c>
      <c r="G577" s="118">
        <f t="shared" si="112"/>
        <v>500</v>
      </c>
      <c r="H577" s="118">
        <f t="shared" si="112"/>
        <v>0</v>
      </c>
      <c r="I577" s="118">
        <f t="shared" si="112"/>
        <v>-759.05</v>
      </c>
      <c r="J577" s="135"/>
    </row>
    <row r="578" s="97" customFormat="1" ht="26" customHeight="1" spans="1:10">
      <c r="A578" s="119">
        <v>2200101</v>
      </c>
      <c r="B578" s="120" t="s">
        <v>1154</v>
      </c>
      <c r="C578" s="121"/>
      <c r="D578" s="122"/>
      <c r="E578" s="121"/>
      <c r="F578" s="132"/>
      <c r="G578" s="124"/>
      <c r="H578" s="152"/>
      <c r="I578" s="136">
        <v>-400</v>
      </c>
      <c r="J578" s="138" t="s">
        <v>2381</v>
      </c>
    </row>
    <row r="579" s="97" customFormat="1" ht="45" customHeight="1" spans="1:10">
      <c r="A579" s="119">
        <v>2200104</v>
      </c>
      <c r="B579" s="120" t="s">
        <v>2382</v>
      </c>
      <c r="C579" s="121"/>
      <c r="D579" s="122"/>
      <c r="E579" s="121"/>
      <c r="F579" s="123"/>
      <c r="G579" s="124">
        <v>100</v>
      </c>
      <c r="H579" s="136" t="s">
        <v>2383</v>
      </c>
      <c r="I579" s="136">
        <v>-9.05</v>
      </c>
      <c r="J579" s="191" t="s">
        <v>2384</v>
      </c>
    </row>
    <row r="580" s="97" customFormat="1" ht="72" customHeight="1" spans="1:10">
      <c r="A580" s="119">
        <v>2200105</v>
      </c>
      <c r="B580" s="120" t="s">
        <v>2385</v>
      </c>
      <c r="C580" s="121"/>
      <c r="D580" s="122"/>
      <c r="E580" s="121"/>
      <c r="F580" s="197"/>
      <c r="G580" s="124">
        <v>300</v>
      </c>
      <c r="H580" s="198" t="s">
        <v>2386</v>
      </c>
      <c r="I580" s="136">
        <v>-200</v>
      </c>
      <c r="J580" s="191" t="s">
        <v>2387</v>
      </c>
    </row>
    <row r="581" s="97" customFormat="1" ht="18" customHeight="1" spans="1:10">
      <c r="A581" s="119">
        <v>2200106</v>
      </c>
      <c r="B581" s="120" t="s">
        <v>2388</v>
      </c>
      <c r="C581" s="121"/>
      <c r="D581" s="122"/>
      <c r="E581" s="121">
        <v>100</v>
      </c>
      <c r="F581" s="123" t="s">
        <v>2389</v>
      </c>
      <c r="G581" s="124"/>
      <c r="H581" s="122"/>
      <c r="I581" s="137"/>
      <c r="J581" s="122"/>
    </row>
    <row r="582" s="97" customFormat="1" ht="18" customHeight="1" spans="1:10">
      <c r="A582" s="119">
        <v>2200108</v>
      </c>
      <c r="B582" s="120" t="s">
        <v>2390</v>
      </c>
      <c r="C582" s="121"/>
      <c r="D582" s="122"/>
      <c r="E582" s="121"/>
      <c r="F582" s="123"/>
      <c r="G582" s="124"/>
      <c r="H582" s="122"/>
      <c r="I582" s="137"/>
      <c r="J582" s="122"/>
    </row>
    <row r="583" s="97" customFormat="1" ht="18" customHeight="1" spans="1:10">
      <c r="A583" s="119">
        <v>2200109</v>
      </c>
      <c r="B583" s="120" t="s">
        <v>2391</v>
      </c>
      <c r="C583" s="121"/>
      <c r="D583" s="122"/>
      <c r="E583" s="121"/>
      <c r="F583" s="123"/>
      <c r="G583" s="124"/>
      <c r="H583" s="122"/>
      <c r="I583" s="137"/>
      <c r="J583" s="122"/>
    </row>
    <row r="584" s="97" customFormat="1" ht="23.1" customHeight="1" spans="1:10">
      <c r="A584" s="119">
        <v>2200110</v>
      </c>
      <c r="B584" s="120" t="s">
        <v>2392</v>
      </c>
      <c r="C584" s="121"/>
      <c r="D584" s="122"/>
      <c r="E584" s="121"/>
      <c r="F584" s="123"/>
      <c r="G584" s="124"/>
      <c r="H584" s="122"/>
      <c r="I584" s="136"/>
      <c r="J584" s="128"/>
    </row>
    <row r="585" s="97" customFormat="1" ht="23.1" customHeight="1" spans="1:10">
      <c r="A585" s="119">
        <v>2200112</v>
      </c>
      <c r="B585" s="120" t="s">
        <v>2393</v>
      </c>
      <c r="C585" s="121"/>
      <c r="D585" s="122"/>
      <c r="E585" s="121"/>
      <c r="F585" s="123"/>
      <c r="G585" s="124"/>
      <c r="H585" s="122"/>
      <c r="I585" s="136"/>
      <c r="J585" s="128"/>
    </row>
    <row r="586" s="97" customFormat="1" ht="18" customHeight="1" spans="1:10">
      <c r="A586" s="119">
        <v>2200113</v>
      </c>
      <c r="B586" s="120" t="s">
        <v>2394</v>
      </c>
      <c r="C586" s="121"/>
      <c r="D586" s="122"/>
      <c r="E586" s="121"/>
      <c r="F586" s="123"/>
      <c r="G586" s="124"/>
      <c r="H586" s="122"/>
      <c r="I586" s="136"/>
      <c r="J586" s="128"/>
    </row>
    <row r="587" s="97" customFormat="1" ht="17" customHeight="1" spans="1:10">
      <c r="A587" s="119">
        <v>2200114</v>
      </c>
      <c r="B587" s="120" t="s">
        <v>2395</v>
      </c>
      <c r="C587" s="121"/>
      <c r="D587" s="122"/>
      <c r="E587" s="121">
        <v>1820</v>
      </c>
      <c r="F587" s="132" t="s">
        <v>2396</v>
      </c>
      <c r="G587" s="124"/>
      <c r="H587" s="152"/>
      <c r="I587" s="137"/>
      <c r="J587" s="152"/>
    </row>
    <row r="588" s="97" customFormat="1" ht="20" customHeight="1" spans="1:10">
      <c r="A588" s="119">
        <v>2200150</v>
      </c>
      <c r="B588" s="120" t="s">
        <v>1163</v>
      </c>
      <c r="C588" s="121"/>
      <c r="D588" s="122"/>
      <c r="E588" s="121"/>
      <c r="F588" s="123"/>
      <c r="G588" s="124"/>
      <c r="H588" s="122"/>
      <c r="I588" s="137"/>
      <c r="J588" s="122"/>
    </row>
    <row r="589" s="97" customFormat="1" ht="83.1" customHeight="1" spans="1:10">
      <c r="A589" s="119">
        <v>2200199</v>
      </c>
      <c r="B589" s="120" t="s">
        <v>2397</v>
      </c>
      <c r="C589" s="121"/>
      <c r="D589" s="122"/>
      <c r="E589" s="121">
        <v>44</v>
      </c>
      <c r="F589" s="132" t="s">
        <v>2398</v>
      </c>
      <c r="G589" s="124">
        <v>100</v>
      </c>
      <c r="H589" s="128" t="s">
        <v>2399</v>
      </c>
      <c r="I589" s="136">
        <v>-150</v>
      </c>
      <c r="J589" s="138" t="s">
        <v>2400</v>
      </c>
    </row>
    <row r="590" s="100" customFormat="1" ht="18" customHeight="1" spans="1:10">
      <c r="A590" s="114">
        <v>22005</v>
      </c>
      <c r="B590" s="115" t="s">
        <v>2401</v>
      </c>
      <c r="C590" s="116">
        <f t="shared" ref="C590:I590" si="113">SUM(C591:C598)</f>
        <v>35.4</v>
      </c>
      <c r="D590" s="144"/>
      <c r="E590" s="116">
        <f t="shared" si="113"/>
        <v>35.4</v>
      </c>
      <c r="F590" s="116">
        <f t="shared" si="113"/>
        <v>0</v>
      </c>
      <c r="G590" s="118">
        <f t="shared" si="113"/>
        <v>36.4</v>
      </c>
      <c r="H590" s="118">
        <f t="shared" si="113"/>
        <v>0</v>
      </c>
      <c r="I590" s="118">
        <f t="shared" si="113"/>
        <v>0</v>
      </c>
      <c r="J590" s="135"/>
    </row>
    <row r="591" s="97" customFormat="1" ht="15" customHeight="1" spans="1:10">
      <c r="A591" s="119">
        <v>2200501</v>
      </c>
      <c r="B591" s="120" t="s">
        <v>1154</v>
      </c>
      <c r="C591" s="121"/>
      <c r="D591" s="122"/>
      <c r="E591" s="121"/>
      <c r="F591" s="123"/>
      <c r="G591" s="124"/>
      <c r="H591" s="122"/>
      <c r="I591" s="137"/>
      <c r="J591" s="122"/>
    </row>
    <row r="592" s="97" customFormat="1" ht="30" customHeight="1" spans="1:10">
      <c r="A592" s="119">
        <v>2200504</v>
      </c>
      <c r="B592" s="120" t="s">
        <v>2402</v>
      </c>
      <c r="C592" s="121">
        <v>17.4</v>
      </c>
      <c r="D592" s="122" t="s">
        <v>2403</v>
      </c>
      <c r="E592" s="121">
        <v>17.4</v>
      </c>
      <c r="F592" s="123" t="s">
        <v>2403</v>
      </c>
      <c r="G592" s="124">
        <v>25.9</v>
      </c>
      <c r="H592" s="122" t="s">
        <v>2404</v>
      </c>
      <c r="I592" s="137"/>
      <c r="J592" s="128"/>
    </row>
    <row r="593" s="97" customFormat="1" ht="15" customHeight="1" spans="1:10">
      <c r="A593" s="119">
        <v>2200506</v>
      </c>
      <c r="B593" s="120" t="s">
        <v>2405</v>
      </c>
      <c r="C593" s="121">
        <v>2.5</v>
      </c>
      <c r="D593" s="122" t="s">
        <v>2406</v>
      </c>
      <c r="E593" s="121">
        <v>2.5</v>
      </c>
      <c r="F593" s="123" t="s">
        <v>2406</v>
      </c>
      <c r="G593" s="124">
        <v>2.5</v>
      </c>
      <c r="H593" s="128" t="s">
        <v>2406</v>
      </c>
      <c r="I593" s="136"/>
      <c r="J593" s="128"/>
    </row>
    <row r="594" s="97" customFormat="1" ht="18" customHeight="1" spans="1:10">
      <c r="A594" s="119">
        <v>2200508</v>
      </c>
      <c r="B594" s="120" t="s">
        <v>2407</v>
      </c>
      <c r="C594" s="121">
        <v>7.5</v>
      </c>
      <c r="D594" s="122" t="s">
        <v>2408</v>
      </c>
      <c r="E594" s="121">
        <v>7.5</v>
      </c>
      <c r="F594" s="123" t="s">
        <v>2408</v>
      </c>
      <c r="G594" s="124"/>
      <c r="H594" s="122"/>
      <c r="I594" s="137"/>
      <c r="J594" s="122"/>
    </row>
    <row r="595" s="97" customFormat="1" ht="15.75" customHeight="1" spans="1:10">
      <c r="A595" s="119">
        <v>2200509</v>
      </c>
      <c r="B595" s="120" t="s">
        <v>2409</v>
      </c>
      <c r="C595" s="121">
        <v>6</v>
      </c>
      <c r="D595" s="122" t="s">
        <v>2410</v>
      </c>
      <c r="E595" s="121">
        <v>6</v>
      </c>
      <c r="F595" s="123" t="s">
        <v>2410</v>
      </c>
      <c r="G595" s="124">
        <v>6</v>
      </c>
      <c r="H595" s="122" t="s">
        <v>2411</v>
      </c>
      <c r="I595" s="136"/>
      <c r="J595" s="128"/>
    </row>
    <row r="596" s="97" customFormat="1" ht="15.75" customHeight="1" spans="1:10">
      <c r="A596" s="119">
        <v>2200510</v>
      </c>
      <c r="B596" s="120" t="s">
        <v>2412</v>
      </c>
      <c r="C596" s="121">
        <v>2</v>
      </c>
      <c r="D596" s="122" t="s">
        <v>2413</v>
      </c>
      <c r="E596" s="121">
        <v>2</v>
      </c>
      <c r="F596" s="123" t="s">
        <v>2413</v>
      </c>
      <c r="G596" s="124">
        <v>2</v>
      </c>
      <c r="H596" s="128" t="s">
        <v>2414</v>
      </c>
      <c r="I596" s="136"/>
      <c r="J596" s="128"/>
    </row>
    <row r="597" s="97" customFormat="1" ht="15.95" customHeight="1" spans="1:10">
      <c r="A597" s="119">
        <v>2200511</v>
      </c>
      <c r="B597" s="120" t="s">
        <v>2415</v>
      </c>
      <c r="C597" s="121"/>
      <c r="D597" s="122"/>
      <c r="E597" s="121"/>
      <c r="F597" s="123"/>
      <c r="G597" s="124"/>
      <c r="H597" s="122"/>
      <c r="I597" s="137"/>
      <c r="J597" s="122"/>
    </row>
    <row r="598" s="97" customFormat="1" ht="18" customHeight="1" spans="1:10">
      <c r="A598" s="119">
        <v>2200599</v>
      </c>
      <c r="B598" s="120" t="s">
        <v>2416</v>
      </c>
      <c r="C598" s="121"/>
      <c r="D598" s="122"/>
      <c r="E598" s="121"/>
      <c r="F598" s="123"/>
      <c r="G598" s="124"/>
      <c r="H598" s="122"/>
      <c r="I598" s="137"/>
      <c r="J598" s="122"/>
    </row>
    <row r="599" s="97" customFormat="1" ht="18" customHeight="1" spans="1:10">
      <c r="A599" s="114">
        <v>22099</v>
      </c>
      <c r="B599" s="115" t="s">
        <v>2417</v>
      </c>
      <c r="C599" s="116">
        <f t="shared" ref="C599:H599" si="114">SUM(C600:C604)</f>
        <v>654</v>
      </c>
      <c r="D599" s="144"/>
      <c r="E599" s="116">
        <f t="shared" si="114"/>
        <v>4</v>
      </c>
      <c r="F599" s="116">
        <f t="shared" si="114"/>
        <v>0</v>
      </c>
      <c r="G599" s="118">
        <f t="shared" si="114"/>
        <v>3798.48</v>
      </c>
      <c r="H599" s="118">
        <f t="shared" si="114"/>
        <v>0</v>
      </c>
      <c r="I599" s="118">
        <f>SUM(I600)</f>
        <v>0</v>
      </c>
      <c r="J599" s="122"/>
    </row>
    <row r="600" s="97" customFormat="1" ht="18" customHeight="1" spans="1:10">
      <c r="A600" s="119">
        <v>2209901</v>
      </c>
      <c r="B600" s="120" t="s">
        <v>2418</v>
      </c>
      <c r="C600" s="121"/>
      <c r="D600" s="122"/>
      <c r="E600" s="121"/>
      <c r="F600" s="123"/>
      <c r="G600" s="124"/>
      <c r="H600" s="122"/>
      <c r="I600" s="137"/>
      <c r="J600" s="122"/>
    </row>
    <row r="601" s="100" customFormat="1" ht="15.95" customHeight="1" spans="1:10">
      <c r="A601" s="114">
        <v>221</v>
      </c>
      <c r="B601" s="115" t="s">
        <v>2419</v>
      </c>
      <c r="C601" s="116">
        <f t="shared" ref="C601:I601" si="115">C602+C609</f>
        <v>327</v>
      </c>
      <c r="D601" s="144"/>
      <c r="E601" s="116">
        <f t="shared" si="115"/>
        <v>2</v>
      </c>
      <c r="F601" s="116">
        <f t="shared" si="115"/>
        <v>0</v>
      </c>
      <c r="G601" s="118">
        <f t="shared" si="115"/>
        <v>1899.24</v>
      </c>
      <c r="H601" s="118">
        <f t="shared" si="115"/>
        <v>0</v>
      </c>
      <c r="I601" s="118">
        <f t="shared" si="115"/>
        <v>213</v>
      </c>
      <c r="J601" s="135"/>
    </row>
    <row r="602" s="100" customFormat="1" ht="15.95" customHeight="1" spans="1:10">
      <c r="A602" s="114">
        <v>22101</v>
      </c>
      <c r="B602" s="115" t="s">
        <v>2420</v>
      </c>
      <c r="C602" s="116">
        <f t="shared" ref="C602:I602" si="116">SUM(C603:C608)</f>
        <v>327</v>
      </c>
      <c r="D602" s="144"/>
      <c r="E602" s="116">
        <f t="shared" si="116"/>
        <v>2</v>
      </c>
      <c r="F602" s="116">
        <f t="shared" si="116"/>
        <v>0</v>
      </c>
      <c r="G602" s="118">
        <f t="shared" si="116"/>
        <v>1899.24</v>
      </c>
      <c r="H602" s="118">
        <f t="shared" si="116"/>
        <v>0</v>
      </c>
      <c r="I602" s="118">
        <f t="shared" si="116"/>
        <v>213</v>
      </c>
      <c r="J602" s="135"/>
    </row>
    <row r="603" s="97" customFormat="1" ht="15.95" customHeight="1" spans="1:10">
      <c r="A603" s="119">
        <v>2210101</v>
      </c>
      <c r="B603" s="120" t="s">
        <v>2421</v>
      </c>
      <c r="C603" s="121"/>
      <c r="D603" s="122"/>
      <c r="E603" s="121"/>
      <c r="F603" s="123"/>
      <c r="G603" s="124"/>
      <c r="H603" s="122"/>
      <c r="I603" s="137"/>
      <c r="J603" s="122"/>
    </row>
    <row r="604" s="97" customFormat="1" ht="15.95" customHeight="1" spans="1:10">
      <c r="A604" s="119">
        <v>2210103</v>
      </c>
      <c r="B604" s="120" t="s">
        <v>2422</v>
      </c>
      <c r="C604" s="121"/>
      <c r="D604" s="122"/>
      <c r="E604" s="121"/>
      <c r="F604" s="123"/>
      <c r="G604" s="124"/>
      <c r="H604" s="122"/>
      <c r="I604" s="137"/>
      <c r="J604" s="122"/>
    </row>
    <row r="605" s="97" customFormat="1" ht="22" customHeight="1" spans="1:10">
      <c r="A605" s="119">
        <v>2210105</v>
      </c>
      <c r="B605" s="120" t="s">
        <v>2423</v>
      </c>
      <c r="C605" s="121">
        <v>327</v>
      </c>
      <c r="D605" s="122" t="s">
        <v>2424</v>
      </c>
      <c r="E605" s="121"/>
      <c r="F605" s="123"/>
      <c r="G605" s="124">
        <v>420.91</v>
      </c>
      <c r="H605" s="128" t="s">
        <v>2425</v>
      </c>
      <c r="I605" s="136"/>
      <c r="J605" s="138"/>
    </row>
    <row r="606" s="97" customFormat="1" ht="15.95" customHeight="1" spans="1:10">
      <c r="A606" s="119">
        <v>2210106</v>
      </c>
      <c r="B606" s="120" t="s">
        <v>2426</v>
      </c>
      <c r="C606" s="121"/>
      <c r="D606" s="122"/>
      <c r="E606" s="121"/>
      <c r="F606" s="123"/>
      <c r="G606" s="124"/>
      <c r="H606" s="122"/>
      <c r="I606" s="137"/>
      <c r="J606" s="122"/>
    </row>
    <row r="607" s="97" customFormat="1" ht="15.95" customHeight="1" spans="1:10">
      <c r="A607" s="119">
        <v>2210107</v>
      </c>
      <c r="B607" s="120" t="s">
        <v>2427</v>
      </c>
      <c r="C607" s="121"/>
      <c r="D607" s="122"/>
      <c r="E607" s="121"/>
      <c r="F607" s="123"/>
      <c r="G607" s="124"/>
      <c r="H607" s="122"/>
      <c r="I607" s="137"/>
      <c r="J607" s="122"/>
    </row>
    <row r="608" s="97" customFormat="1" ht="39" customHeight="1" spans="1:10">
      <c r="A608" s="119">
        <v>2210199</v>
      </c>
      <c r="B608" s="120" t="s">
        <v>2428</v>
      </c>
      <c r="C608" s="121"/>
      <c r="D608" s="122"/>
      <c r="E608" s="121">
        <v>2</v>
      </c>
      <c r="F608" s="187" t="s">
        <v>2429</v>
      </c>
      <c r="G608" s="124">
        <v>1478.33</v>
      </c>
      <c r="H608" s="186" t="s">
        <v>2430</v>
      </c>
      <c r="I608" s="136">
        <v>213</v>
      </c>
      <c r="J608" s="191" t="s">
        <v>2431</v>
      </c>
    </row>
    <row r="609" s="100" customFormat="1" ht="18" customHeight="1" spans="1:10">
      <c r="A609" s="114">
        <v>22102</v>
      </c>
      <c r="B609" s="115" t="s">
        <v>2432</v>
      </c>
      <c r="C609" s="116">
        <f t="shared" ref="C609:I609" si="117">SUM(C610)</f>
        <v>0</v>
      </c>
      <c r="D609" s="144"/>
      <c r="E609" s="116">
        <f t="shared" si="117"/>
        <v>0</v>
      </c>
      <c r="F609" s="116">
        <f t="shared" si="117"/>
        <v>0</v>
      </c>
      <c r="G609" s="118">
        <f t="shared" si="117"/>
        <v>0</v>
      </c>
      <c r="H609" s="118">
        <f t="shared" si="117"/>
        <v>0</v>
      </c>
      <c r="I609" s="118">
        <f t="shared" si="117"/>
        <v>0</v>
      </c>
      <c r="J609" s="135"/>
    </row>
    <row r="610" s="97" customFormat="1" ht="21" customHeight="1" spans="1:10">
      <c r="A610" s="119">
        <v>2210201</v>
      </c>
      <c r="B610" s="120" t="s">
        <v>2433</v>
      </c>
      <c r="C610" s="121"/>
      <c r="D610" s="122"/>
      <c r="E610" s="121"/>
      <c r="F610" s="123"/>
      <c r="G610" s="124"/>
      <c r="H610" s="122"/>
      <c r="I610" s="137"/>
      <c r="J610" s="140"/>
    </row>
    <row r="611" s="100" customFormat="1" ht="16.5" customHeight="1" spans="1:10">
      <c r="A611" s="114">
        <v>222</v>
      </c>
      <c r="B611" s="115" t="s">
        <v>2434</v>
      </c>
      <c r="C611" s="116">
        <f>C612</f>
        <v>27.9</v>
      </c>
      <c r="D611" s="144"/>
      <c r="E611" s="116">
        <f t="shared" ref="E611:I611" si="118">E612+E615+E618</f>
        <v>156.67</v>
      </c>
      <c r="F611" s="116">
        <f t="shared" si="118"/>
        <v>0</v>
      </c>
      <c r="G611" s="118">
        <f t="shared" si="118"/>
        <v>96.18</v>
      </c>
      <c r="H611" s="118">
        <f t="shared" si="118"/>
        <v>0</v>
      </c>
      <c r="I611" s="118">
        <f t="shared" si="118"/>
        <v>65</v>
      </c>
      <c r="J611" s="135"/>
    </row>
    <row r="612" s="100" customFormat="1" ht="21" customHeight="1" spans="1:10">
      <c r="A612" s="114">
        <v>22201</v>
      </c>
      <c r="B612" s="115" t="s">
        <v>2435</v>
      </c>
      <c r="C612" s="116">
        <f t="shared" ref="C612:I612" si="119">SUM(C613:C614)</f>
        <v>27.9</v>
      </c>
      <c r="D612" s="144"/>
      <c r="E612" s="116">
        <f t="shared" si="119"/>
        <v>67.67</v>
      </c>
      <c r="F612" s="116">
        <f t="shared" si="119"/>
        <v>0</v>
      </c>
      <c r="G612" s="118">
        <f t="shared" si="119"/>
        <v>96.18</v>
      </c>
      <c r="H612" s="118">
        <f t="shared" si="119"/>
        <v>0</v>
      </c>
      <c r="I612" s="118">
        <f t="shared" si="119"/>
        <v>65</v>
      </c>
      <c r="J612" s="135"/>
    </row>
    <row r="613" s="97" customFormat="1" ht="24" customHeight="1" spans="1:10">
      <c r="A613" s="119">
        <v>2220101</v>
      </c>
      <c r="B613" s="120" t="s">
        <v>1154</v>
      </c>
      <c r="C613" s="121">
        <v>27.9</v>
      </c>
      <c r="D613" s="122" t="s">
        <v>2436</v>
      </c>
      <c r="E613" s="121">
        <v>45.55</v>
      </c>
      <c r="F613" s="123" t="s">
        <v>2437</v>
      </c>
      <c r="G613" s="124">
        <v>96.18</v>
      </c>
      <c r="H613" s="127" t="s">
        <v>2438</v>
      </c>
      <c r="I613" s="136"/>
      <c r="J613" s="128"/>
    </row>
    <row r="614" s="97" customFormat="1" ht="23.1" customHeight="1" spans="1:10">
      <c r="A614" s="119">
        <v>2220199</v>
      </c>
      <c r="B614" s="120" t="s">
        <v>2439</v>
      </c>
      <c r="C614" s="121"/>
      <c r="D614" s="122"/>
      <c r="E614" s="121">
        <v>22.12</v>
      </c>
      <c r="F614" s="188" t="s">
        <v>2440</v>
      </c>
      <c r="G614" s="124"/>
      <c r="H614" s="199"/>
      <c r="I614" s="136">
        <v>65</v>
      </c>
      <c r="J614" s="131" t="s">
        <v>2441</v>
      </c>
    </row>
    <row r="615" s="97" customFormat="1" ht="21.75" customHeight="1" spans="1:10">
      <c r="A615" s="114">
        <v>22202</v>
      </c>
      <c r="B615" s="193" t="s">
        <v>2442</v>
      </c>
      <c r="C615" s="116"/>
      <c r="D615" s="144"/>
      <c r="E615" s="116">
        <f t="shared" ref="E615:I615" si="120">SUM(E616:E617)</f>
        <v>0</v>
      </c>
      <c r="F615" s="116">
        <f t="shared" si="120"/>
        <v>0</v>
      </c>
      <c r="G615" s="118">
        <f t="shared" si="120"/>
        <v>0</v>
      </c>
      <c r="H615" s="118">
        <f t="shared" si="120"/>
        <v>0</v>
      </c>
      <c r="I615" s="118">
        <f t="shared" si="120"/>
        <v>0</v>
      </c>
      <c r="J615" s="140"/>
    </row>
    <row r="616" s="97" customFormat="1" ht="21.75" customHeight="1" spans="1:10">
      <c r="A616" s="119">
        <v>2220211</v>
      </c>
      <c r="B616" s="194" t="s">
        <v>2443</v>
      </c>
      <c r="C616" s="121"/>
      <c r="D616" s="122"/>
      <c r="E616" s="121"/>
      <c r="F616" s="200"/>
      <c r="G616" s="124"/>
      <c r="H616" s="199"/>
      <c r="I616" s="137"/>
      <c r="J616" s="140"/>
    </row>
    <row r="617" s="97" customFormat="1" ht="21.75" customHeight="1" spans="1:10">
      <c r="A617" s="119">
        <v>2220299</v>
      </c>
      <c r="B617" s="194" t="s">
        <v>2444</v>
      </c>
      <c r="C617" s="121"/>
      <c r="D617" s="122"/>
      <c r="E617" s="121"/>
      <c r="F617" s="200"/>
      <c r="G617" s="124"/>
      <c r="H617" s="201"/>
      <c r="I617" s="137"/>
      <c r="J617" s="140"/>
    </row>
    <row r="618" s="97" customFormat="1" ht="21.75" customHeight="1" spans="1:10">
      <c r="A618" s="119">
        <v>22204</v>
      </c>
      <c r="B618" s="193" t="s">
        <v>2445</v>
      </c>
      <c r="C618" s="116"/>
      <c r="D618" s="144"/>
      <c r="E618" s="116">
        <f t="shared" ref="E618:I618" si="121">SUM(E619:E621)</f>
        <v>89</v>
      </c>
      <c r="F618" s="116">
        <f t="shared" si="121"/>
        <v>0</v>
      </c>
      <c r="G618" s="118">
        <f t="shared" si="121"/>
        <v>0</v>
      </c>
      <c r="H618" s="118">
        <f t="shared" si="121"/>
        <v>0</v>
      </c>
      <c r="I618" s="118">
        <f t="shared" si="121"/>
        <v>0</v>
      </c>
      <c r="J618" s="140"/>
    </row>
    <row r="619" s="97" customFormat="1" ht="21.75" customHeight="1" spans="1:10">
      <c r="A619" s="119">
        <v>2220401</v>
      </c>
      <c r="B619" s="194" t="s">
        <v>2446</v>
      </c>
      <c r="C619" s="121"/>
      <c r="D619" s="122"/>
      <c r="E619" s="121"/>
      <c r="F619" s="200"/>
      <c r="G619" s="124"/>
      <c r="H619" s="201"/>
      <c r="I619" s="137"/>
      <c r="J619" s="140"/>
    </row>
    <row r="620" s="97" customFormat="1" ht="27" customHeight="1" spans="1:10">
      <c r="A620" s="119">
        <v>2220403</v>
      </c>
      <c r="B620" s="194" t="s">
        <v>2447</v>
      </c>
      <c r="C620" s="121"/>
      <c r="D620" s="122"/>
      <c r="E620" s="121">
        <v>89</v>
      </c>
      <c r="F620" s="130" t="s">
        <v>2448</v>
      </c>
      <c r="G620" s="124"/>
      <c r="H620" s="202"/>
      <c r="I620" s="137"/>
      <c r="J620" s="140"/>
    </row>
    <row r="621" s="97" customFormat="1" ht="18" customHeight="1" spans="1:10">
      <c r="A621" s="119">
        <v>2220499</v>
      </c>
      <c r="B621" s="194" t="s">
        <v>2444</v>
      </c>
      <c r="C621" s="121"/>
      <c r="D621" s="122"/>
      <c r="E621" s="121"/>
      <c r="F621" s="200"/>
      <c r="G621" s="124"/>
      <c r="H621" s="201"/>
      <c r="I621" s="137"/>
      <c r="J621" s="140"/>
    </row>
    <row r="622" s="97" customFormat="1" ht="18" customHeight="1" spans="1:10">
      <c r="A622" s="114">
        <v>224</v>
      </c>
      <c r="B622" s="115" t="s">
        <v>2449</v>
      </c>
      <c r="C622" s="116">
        <f>C623</f>
        <v>27.9</v>
      </c>
      <c r="D622" s="144"/>
      <c r="E622" s="116" t="e">
        <f>E623+#REF!+E628</f>
        <v>#REF!</v>
      </c>
      <c r="F622" s="116" t="e">
        <f>F623+#REF!+F628</f>
        <v>#REF!</v>
      </c>
      <c r="G622" s="118" t="e">
        <f>G623+#REF!+G628</f>
        <v>#REF!</v>
      </c>
      <c r="H622" s="118" t="e">
        <f>H623+#REF!+H628</f>
        <v>#REF!</v>
      </c>
      <c r="I622" s="118">
        <f>I623+I632+I637+I642+I649+I653+I659</f>
        <v>-1609.63</v>
      </c>
      <c r="J622" s="140"/>
    </row>
    <row r="623" s="97" customFormat="1" ht="18" customHeight="1" spans="1:10">
      <c r="A623" s="114">
        <v>22401</v>
      </c>
      <c r="B623" s="115" t="s">
        <v>1153</v>
      </c>
      <c r="C623" s="116">
        <f t="shared" ref="C623:H623" si="122">SUM(C624:C625)</f>
        <v>27.9</v>
      </c>
      <c r="D623" s="144"/>
      <c r="E623" s="116">
        <f t="shared" si="122"/>
        <v>45.55</v>
      </c>
      <c r="F623" s="116">
        <f t="shared" si="122"/>
        <v>0</v>
      </c>
      <c r="G623" s="118">
        <f t="shared" si="122"/>
        <v>96.18</v>
      </c>
      <c r="H623" s="118">
        <f t="shared" si="122"/>
        <v>0</v>
      </c>
      <c r="I623" s="118">
        <f>SUM(I624:I631)</f>
        <v>21</v>
      </c>
      <c r="J623" s="140"/>
    </row>
    <row r="624" s="97" customFormat="1" ht="22" customHeight="1" spans="1:10">
      <c r="A624" s="119">
        <v>2240101</v>
      </c>
      <c r="B624" s="120" t="s">
        <v>1154</v>
      </c>
      <c r="C624" s="121">
        <v>27.9</v>
      </c>
      <c r="D624" s="122" t="s">
        <v>2436</v>
      </c>
      <c r="E624" s="121">
        <v>45.55</v>
      </c>
      <c r="F624" s="123" t="s">
        <v>2437</v>
      </c>
      <c r="G624" s="124">
        <v>96.18</v>
      </c>
      <c r="H624" s="127" t="s">
        <v>2438</v>
      </c>
      <c r="I624" s="136">
        <v>-19</v>
      </c>
      <c r="J624" s="138" t="s">
        <v>2450</v>
      </c>
    </row>
    <row r="625" s="97" customFormat="1" ht="24" customHeight="1" spans="1:10">
      <c r="A625" s="119">
        <v>2240102</v>
      </c>
      <c r="B625" s="120" t="s">
        <v>1155</v>
      </c>
      <c r="C625" s="121"/>
      <c r="D625" s="122"/>
      <c r="E625" s="121"/>
      <c r="F625" s="200"/>
      <c r="G625" s="124"/>
      <c r="H625" s="200"/>
      <c r="I625" s="203"/>
      <c r="J625" s="177"/>
    </row>
    <row r="626" s="97" customFormat="1" ht="18" customHeight="1" spans="1:10">
      <c r="A626" s="119">
        <v>2240104</v>
      </c>
      <c r="B626" s="120" t="s">
        <v>1157</v>
      </c>
      <c r="C626" s="121"/>
      <c r="D626" s="122"/>
      <c r="E626" s="121"/>
      <c r="F626" s="200"/>
      <c r="G626" s="124"/>
      <c r="H626" s="200"/>
      <c r="I626" s="139"/>
      <c r="J626" s="140"/>
    </row>
    <row r="627" s="97" customFormat="1" ht="18" customHeight="1" spans="1:10">
      <c r="A627" s="119">
        <v>2240106</v>
      </c>
      <c r="B627" s="120" t="s">
        <v>1159</v>
      </c>
      <c r="C627" s="121"/>
      <c r="D627" s="122"/>
      <c r="E627" s="121"/>
      <c r="F627" s="200"/>
      <c r="G627" s="124"/>
      <c r="H627" s="200"/>
      <c r="I627" s="136"/>
      <c r="J627" s="128"/>
    </row>
    <row r="628" s="97" customFormat="1" ht="18" customHeight="1" spans="1:10">
      <c r="A628" s="119">
        <v>2240108</v>
      </c>
      <c r="B628" s="120" t="s">
        <v>1161</v>
      </c>
      <c r="C628" s="121"/>
      <c r="D628" s="122"/>
      <c r="E628" s="121"/>
      <c r="F628" s="200"/>
      <c r="G628" s="124"/>
      <c r="H628" s="200"/>
      <c r="I628" s="139"/>
      <c r="J628" s="140"/>
    </row>
    <row r="629" s="97" customFormat="1" ht="18" customHeight="1" spans="1:10">
      <c r="A629" s="119">
        <v>2240109</v>
      </c>
      <c r="B629" s="120" t="s">
        <v>1162</v>
      </c>
      <c r="C629" s="121"/>
      <c r="D629" s="122"/>
      <c r="E629" s="121"/>
      <c r="F629" s="200"/>
      <c r="G629" s="124"/>
      <c r="H629" s="200"/>
      <c r="I629" s="139"/>
      <c r="J629" s="140"/>
    </row>
    <row r="630" s="97" customFormat="1" ht="18" customHeight="1" spans="1:10">
      <c r="A630" s="119">
        <v>2240150</v>
      </c>
      <c r="B630" s="120" t="s">
        <v>1163</v>
      </c>
      <c r="C630" s="121"/>
      <c r="D630" s="122"/>
      <c r="E630" s="121"/>
      <c r="F630" s="200"/>
      <c r="G630" s="124"/>
      <c r="H630" s="200"/>
      <c r="I630" s="139"/>
      <c r="J630" s="140"/>
    </row>
    <row r="631" s="97" customFormat="1" ht="34" customHeight="1" spans="1:10">
      <c r="A631" s="119">
        <v>2240199</v>
      </c>
      <c r="B631" s="120" t="s">
        <v>1164</v>
      </c>
      <c r="C631" s="121"/>
      <c r="D631" s="122"/>
      <c r="E631" s="121"/>
      <c r="F631" s="200"/>
      <c r="G631" s="124"/>
      <c r="H631" s="200"/>
      <c r="I631" s="136">
        <v>40</v>
      </c>
      <c r="J631" s="128" t="s">
        <v>2451</v>
      </c>
    </row>
    <row r="632" s="97" customFormat="1" ht="18" customHeight="1" spans="1:10">
      <c r="A632" s="114">
        <v>22402</v>
      </c>
      <c r="B632" s="115" t="s">
        <v>1165</v>
      </c>
      <c r="C632" s="116" t="e">
        <f t="shared" ref="C632:H632" si="123">SUM(C633:C647)</f>
        <v>#REF!</v>
      </c>
      <c r="D632" s="144"/>
      <c r="E632" s="116">
        <f t="shared" si="123"/>
        <v>179.77</v>
      </c>
      <c r="F632" s="116">
        <f t="shared" si="123"/>
        <v>0</v>
      </c>
      <c r="G632" s="118">
        <f t="shared" si="123"/>
        <v>5246.2</v>
      </c>
      <c r="H632" s="118" t="e">
        <f t="shared" si="123"/>
        <v>#VALUE!</v>
      </c>
      <c r="I632" s="118">
        <f>SUM(I633:I636)</f>
        <v>0</v>
      </c>
      <c r="J632" s="140"/>
    </row>
    <row r="633" s="97" customFormat="1" ht="18" customHeight="1" spans="1:10">
      <c r="A633" s="119">
        <v>2240201</v>
      </c>
      <c r="B633" s="120" t="s">
        <v>1154</v>
      </c>
      <c r="C633" s="121">
        <v>27.9</v>
      </c>
      <c r="D633" s="122" t="s">
        <v>2436</v>
      </c>
      <c r="E633" s="121">
        <v>45.55</v>
      </c>
      <c r="F633" s="123" t="s">
        <v>2437</v>
      </c>
      <c r="G633" s="124">
        <v>96.18</v>
      </c>
      <c r="H633" s="127" t="s">
        <v>2438</v>
      </c>
      <c r="I633" s="137"/>
      <c r="J633" s="140"/>
    </row>
    <row r="634" s="97" customFormat="1" ht="18" customHeight="1" spans="1:10">
      <c r="A634" s="119">
        <v>2240202</v>
      </c>
      <c r="B634" s="120" t="s">
        <v>1155</v>
      </c>
      <c r="C634" s="121"/>
      <c r="D634" s="122"/>
      <c r="E634" s="121"/>
      <c r="F634" s="123"/>
      <c r="G634" s="124"/>
      <c r="H634" s="178"/>
      <c r="I634" s="139"/>
      <c r="J634" s="140"/>
    </row>
    <row r="635" s="97" customFormat="1" ht="18" customHeight="1" spans="1:10">
      <c r="A635" s="119">
        <v>2240204</v>
      </c>
      <c r="B635" s="120" t="s">
        <v>1167</v>
      </c>
      <c r="C635" s="121"/>
      <c r="D635" s="122"/>
      <c r="E635" s="121"/>
      <c r="F635" s="123"/>
      <c r="G635" s="124"/>
      <c r="H635" s="178"/>
      <c r="I635" s="139"/>
      <c r="J635" s="140"/>
    </row>
    <row r="636" s="97" customFormat="1" ht="30" customHeight="1" spans="1:10">
      <c r="A636" s="119">
        <v>2240299</v>
      </c>
      <c r="B636" s="120" t="s">
        <v>1168</v>
      </c>
      <c r="C636" s="121"/>
      <c r="D636" s="122"/>
      <c r="E636" s="121"/>
      <c r="F636" s="123"/>
      <c r="G636" s="124"/>
      <c r="H636" s="178"/>
      <c r="I636" s="203"/>
      <c r="J636" s="128"/>
    </row>
    <row r="637" s="97" customFormat="1" ht="18" customHeight="1" spans="1:10">
      <c r="A637" s="114">
        <v>22403</v>
      </c>
      <c r="B637" s="115" t="s">
        <v>1169</v>
      </c>
      <c r="C637" s="116" t="e">
        <f t="shared" ref="C637:H637" si="124">SUM(C638:C676)</f>
        <v>#REF!</v>
      </c>
      <c r="D637" s="144"/>
      <c r="E637" s="116">
        <f t="shared" si="124"/>
        <v>74.61</v>
      </c>
      <c r="F637" s="116">
        <f t="shared" si="124"/>
        <v>0</v>
      </c>
      <c r="G637" s="118">
        <f t="shared" si="124"/>
        <v>5053.84</v>
      </c>
      <c r="H637" s="118" t="e">
        <f t="shared" si="124"/>
        <v>#VALUE!</v>
      </c>
      <c r="I637" s="118">
        <f>SUM(I638:I641)</f>
        <v>0</v>
      </c>
      <c r="J637" s="140"/>
    </row>
    <row r="638" s="97" customFormat="1" ht="18" customHeight="1" spans="1:10">
      <c r="A638" s="119">
        <v>2240301</v>
      </c>
      <c r="B638" s="120" t="s">
        <v>1154</v>
      </c>
      <c r="C638" s="121">
        <v>27.9</v>
      </c>
      <c r="D638" s="122" t="s">
        <v>2436</v>
      </c>
      <c r="E638" s="121">
        <v>45.55</v>
      </c>
      <c r="F638" s="123" t="s">
        <v>2437</v>
      </c>
      <c r="G638" s="124">
        <v>96.18</v>
      </c>
      <c r="H638" s="127" t="s">
        <v>2438</v>
      </c>
      <c r="I638" s="136"/>
      <c r="J638" s="177"/>
    </row>
    <row r="639" s="97" customFormat="1" ht="18" customHeight="1" spans="1:10">
      <c r="A639" s="119">
        <v>2240302</v>
      </c>
      <c r="B639" s="120" t="s">
        <v>1155</v>
      </c>
      <c r="C639" s="121"/>
      <c r="D639" s="122"/>
      <c r="E639" s="121"/>
      <c r="F639" s="123"/>
      <c r="G639" s="124"/>
      <c r="H639" s="178"/>
      <c r="I639" s="139"/>
      <c r="J639" s="140"/>
    </row>
    <row r="640" s="97" customFormat="1" ht="27" customHeight="1" spans="1:10">
      <c r="A640" s="119">
        <v>2240304</v>
      </c>
      <c r="B640" s="120" t="s">
        <v>1170</v>
      </c>
      <c r="C640" s="121"/>
      <c r="D640" s="122"/>
      <c r="E640" s="121"/>
      <c r="F640" s="123"/>
      <c r="G640" s="124"/>
      <c r="H640" s="178"/>
      <c r="I640" s="203"/>
      <c r="J640" s="148"/>
    </row>
    <row r="641" s="97" customFormat="1" ht="37" customHeight="1" spans="1:10">
      <c r="A641" s="119">
        <v>2240399</v>
      </c>
      <c r="B641" s="120" t="s">
        <v>1171</v>
      </c>
      <c r="C641" s="121"/>
      <c r="D641" s="122"/>
      <c r="E641" s="121"/>
      <c r="F641" s="123"/>
      <c r="G641" s="124"/>
      <c r="H641" s="178"/>
      <c r="I641" s="136"/>
      <c r="J641" s="128"/>
    </row>
    <row r="642" s="100" customFormat="1" ht="17.25" customHeight="1" spans="1:10">
      <c r="A642" s="114">
        <v>22405</v>
      </c>
      <c r="B642" s="115" t="s">
        <v>1176</v>
      </c>
      <c r="C642" s="116">
        <f t="shared" ref="C642:H642" si="125">SUM(C643:C644)</f>
        <v>7.03</v>
      </c>
      <c r="D642" s="144"/>
      <c r="E642" s="116">
        <f t="shared" si="125"/>
        <v>7.03</v>
      </c>
      <c r="F642" s="116">
        <f t="shared" si="125"/>
        <v>0</v>
      </c>
      <c r="G642" s="118">
        <f t="shared" si="125"/>
        <v>0</v>
      </c>
      <c r="H642" s="118">
        <f t="shared" si="125"/>
        <v>0</v>
      </c>
      <c r="I642" s="118">
        <f>SUM(I643:I648)</f>
        <v>0</v>
      </c>
      <c r="J642" s="135"/>
    </row>
    <row r="643" s="97" customFormat="1" ht="15" customHeight="1" spans="1:10">
      <c r="A643" s="119">
        <v>2240501</v>
      </c>
      <c r="B643" s="120" t="s">
        <v>1154</v>
      </c>
      <c r="C643" s="121"/>
      <c r="D643" s="122"/>
      <c r="E643" s="121"/>
      <c r="F643" s="123"/>
      <c r="G643" s="124"/>
      <c r="H643" s="122"/>
      <c r="I643" s="137"/>
      <c r="J643" s="140"/>
    </row>
    <row r="644" s="97" customFormat="1" ht="15.75" customHeight="1" spans="1:10">
      <c r="A644" s="119">
        <v>2240502</v>
      </c>
      <c r="B644" s="120" t="s">
        <v>1155</v>
      </c>
      <c r="C644" s="121">
        <v>7.03</v>
      </c>
      <c r="D644" s="122" t="s">
        <v>2452</v>
      </c>
      <c r="E644" s="121">
        <v>7.03</v>
      </c>
      <c r="F644" s="123" t="s">
        <v>2452</v>
      </c>
      <c r="G644" s="124"/>
      <c r="H644" s="122"/>
      <c r="I644" s="137"/>
      <c r="J644" s="140"/>
    </row>
    <row r="645" s="97" customFormat="1" ht="18" customHeight="1" spans="1:10">
      <c r="A645" s="119">
        <v>2240505</v>
      </c>
      <c r="B645" s="120" t="s">
        <v>1178</v>
      </c>
      <c r="C645" s="121"/>
      <c r="D645" s="122"/>
      <c r="E645" s="121"/>
      <c r="F645" s="123"/>
      <c r="G645" s="124"/>
      <c r="H645" s="178"/>
      <c r="I645" s="139"/>
      <c r="J645" s="140"/>
    </row>
    <row r="646" s="97" customFormat="1" ht="18" customHeight="1" spans="1:10">
      <c r="A646" s="119">
        <v>2240506</v>
      </c>
      <c r="B646" s="120" t="s">
        <v>1179</v>
      </c>
      <c r="C646" s="121"/>
      <c r="D646" s="122"/>
      <c r="E646" s="121"/>
      <c r="F646" s="123"/>
      <c r="G646" s="124"/>
      <c r="H646" s="178"/>
      <c r="I646" s="139"/>
      <c r="J646" s="140"/>
    </row>
    <row r="647" s="97" customFormat="1" ht="18" customHeight="1" spans="1:10">
      <c r="A647" s="119">
        <v>2240509</v>
      </c>
      <c r="B647" s="120" t="s">
        <v>1182</v>
      </c>
      <c r="C647" s="121"/>
      <c r="D647" s="122"/>
      <c r="E647" s="121"/>
      <c r="F647" s="200"/>
      <c r="G647" s="124"/>
      <c r="H647" s="200"/>
      <c r="I647" s="139"/>
      <c r="J647" s="140"/>
    </row>
    <row r="648" s="97" customFormat="1" ht="18" customHeight="1" spans="1:10">
      <c r="A648" s="119">
        <v>2240599</v>
      </c>
      <c r="B648" s="120" t="s">
        <v>2453</v>
      </c>
      <c r="C648" s="121"/>
      <c r="D648" s="122"/>
      <c r="E648" s="121"/>
      <c r="F648" s="200"/>
      <c r="G648" s="124"/>
      <c r="H648" s="200"/>
      <c r="I648" s="139"/>
      <c r="J648" s="140"/>
    </row>
    <row r="649" s="100" customFormat="1" ht="18" customHeight="1" spans="1:10">
      <c r="A649" s="114">
        <v>22406</v>
      </c>
      <c r="B649" s="204" t="s">
        <v>1186</v>
      </c>
      <c r="C649" s="116"/>
      <c r="D649" s="144"/>
      <c r="E649" s="116"/>
      <c r="F649" s="205"/>
      <c r="G649" s="146"/>
      <c r="H649" s="205"/>
      <c r="I649" s="183">
        <f>SUM(I650:I652)</f>
        <v>-2000</v>
      </c>
      <c r="J649" s="135"/>
    </row>
    <row r="650" s="97" customFormat="1" ht="28" customHeight="1" spans="1:10">
      <c r="A650" s="119">
        <v>2240601</v>
      </c>
      <c r="B650" s="206" t="s">
        <v>1187</v>
      </c>
      <c r="C650" s="121"/>
      <c r="D650" s="122"/>
      <c r="E650" s="121"/>
      <c r="F650" s="200"/>
      <c r="G650" s="124"/>
      <c r="H650" s="200"/>
      <c r="I650" s="136">
        <v>-2000</v>
      </c>
      <c r="J650" s="138" t="s">
        <v>2454</v>
      </c>
    </row>
    <row r="651" s="97" customFormat="1" ht="18" customHeight="1" spans="1:10">
      <c r="A651" s="119">
        <v>2240602</v>
      </c>
      <c r="B651" s="206" t="s">
        <v>1188</v>
      </c>
      <c r="C651" s="121"/>
      <c r="D651" s="122"/>
      <c r="E651" s="121"/>
      <c r="F651" s="200"/>
      <c r="G651" s="124"/>
      <c r="H651" s="200"/>
      <c r="I651" s="139"/>
      <c r="J651" s="140"/>
    </row>
    <row r="652" s="97" customFormat="1" ht="18" customHeight="1" spans="1:10">
      <c r="A652" s="119">
        <v>2240699</v>
      </c>
      <c r="B652" s="206" t="s">
        <v>1189</v>
      </c>
      <c r="C652" s="121"/>
      <c r="D652" s="122"/>
      <c r="E652" s="121"/>
      <c r="F652" s="200"/>
      <c r="G652" s="124"/>
      <c r="H652" s="200"/>
      <c r="I652" s="139"/>
      <c r="J652" s="140"/>
    </row>
    <row r="653" s="100" customFormat="1" ht="18" customHeight="1" spans="1:10">
      <c r="A653" s="114">
        <v>22407</v>
      </c>
      <c r="B653" s="204" t="s">
        <v>1190</v>
      </c>
      <c r="C653" s="116"/>
      <c r="D653" s="144"/>
      <c r="E653" s="116"/>
      <c r="F653" s="205"/>
      <c r="G653" s="146"/>
      <c r="H653" s="205"/>
      <c r="I653" s="183">
        <f>SUM(I654:I658)</f>
        <v>369.37</v>
      </c>
      <c r="J653" s="135"/>
    </row>
    <row r="654" s="97" customFormat="1" ht="18" customHeight="1" spans="1:10">
      <c r="A654" s="119">
        <v>2240701</v>
      </c>
      <c r="B654" s="206" t="s">
        <v>1191</v>
      </c>
      <c r="C654" s="121"/>
      <c r="D654" s="122"/>
      <c r="E654" s="121"/>
      <c r="F654" s="200"/>
      <c r="G654" s="124"/>
      <c r="H654" s="200"/>
      <c r="I654" s="139"/>
      <c r="J654" s="140"/>
    </row>
    <row r="655" s="97" customFormat="1" ht="18" customHeight="1" spans="1:10">
      <c r="A655" s="119">
        <v>2240702</v>
      </c>
      <c r="B655" s="206" t="s">
        <v>1192</v>
      </c>
      <c r="C655" s="121"/>
      <c r="D655" s="122"/>
      <c r="E655" s="121"/>
      <c r="F655" s="200"/>
      <c r="G655" s="124"/>
      <c r="H655" s="200"/>
      <c r="I655" s="139"/>
      <c r="J655" s="140"/>
    </row>
    <row r="656" s="97" customFormat="1" ht="18" customHeight="1" spans="1:10">
      <c r="A656" s="119">
        <v>2240703</v>
      </c>
      <c r="B656" s="206" t="s">
        <v>1193</v>
      </c>
      <c r="C656" s="121"/>
      <c r="D656" s="122"/>
      <c r="E656" s="121"/>
      <c r="F656" s="200"/>
      <c r="G656" s="124"/>
      <c r="H656" s="200"/>
      <c r="I656" s="139"/>
      <c r="J656" s="140"/>
    </row>
    <row r="657" s="97" customFormat="1" ht="26" customHeight="1" spans="1:10">
      <c r="A657" s="119">
        <v>2240704</v>
      </c>
      <c r="B657" s="206" t="s">
        <v>1194</v>
      </c>
      <c r="C657" s="121"/>
      <c r="D657" s="122"/>
      <c r="E657" s="121"/>
      <c r="F657" s="200"/>
      <c r="G657" s="124"/>
      <c r="H657" s="200"/>
      <c r="I657" s="136">
        <v>419.37</v>
      </c>
      <c r="J657" s="128" t="s">
        <v>2455</v>
      </c>
    </row>
    <row r="658" s="97" customFormat="1" ht="24" customHeight="1" spans="1:10">
      <c r="A658" s="119">
        <v>2240799</v>
      </c>
      <c r="B658" s="206" t="s">
        <v>1195</v>
      </c>
      <c r="C658" s="121"/>
      <c r="D658" s="122"/>
      <c r="E658" s="121"/>
      <c r="F658" s="200"/>
      <c r="G658" s="124"/>
      <c r="H658" s="200"/>
      <c r="I658" s="136">
        <v>-50</v>
      </c>
      <c r="J658" s="214" t="s">
        <v>2456</v>
      </c>
    </row>
    <row r="659" s="100" customFormat="1" ht="18" customHeight="1" spans="1:10">
      <c r="A659" s="114"/>
      <c r="B659" s="204" t="s">
        <v>1196</v>
      </c>
      <c r="C659" s="116"/>
      <c r="D659" s="144"/>
      <c r="E659" s="116"/>
      <c r="F659" s="205"/>
      <c r="G659" s="146"/>
      <c r="H659" s="205"/>
      <c r="I659" s="183"/>
      <c r="J659" s="135"/>
    </row>
    <row r="660" s="100" customFormat="1" ht="18" customHeight="1" spans="1:10">
      <c r="A660" s="114">
        <v>227</v>
      </c>
      <c r="B660" s="204" t="s">
        <v>2457</v>
      </c>
      <c r="C660" s="116"/>
      <c r="D660" s="144"/>
      <c r="E660" s="116"/>
      <c r="F660" s="205"/>
      <c r="G660" s="146"/>
      <c r="H660" s="205"/>
      <c r="I660" s="215"/>
      <c r="J660" s="216"/>
    </row>
    <row r="661" s="100" customFormat="1" ht="18" customHeight="1" spans="1:10">
      <c r="A661" s="114">
        <v>232</v>
      </c>
      <c r="B661" s="204" t="s">
        <v>66</v>
      </c>
      <c r="C661" s="116"/>
      <c r="D661" s="144"/>
      <c r="E661" s="116"/>
      <c r="F661" s="205"/>
      <c r="G661" s="146"/>
      <c r="H661" s="205"/>
      <c r="I661" s="183">
        <f>I662</f>
        <v>-325</v>
      </c>
      <c r="J661" s="135"/>
    </row>
    <row r="662" s="100" customFormat="1" ht="18" customHeight="1" spans="1:10">
      <c r="A662" s="114">
        <v>23203</v>
      </c>
      <c r="B662" s="204" t="s">
        <v>1199</v>
      </c>
      <c r="C662" s="116"/>
      <c r="D662" s="144"/>
      <c r="E662" s="116"/>
      <c r="F662" s="205"/>
      <c r="G662" s="146"/>
      <c r="H662" s="205"/>
      <c r="I662" s="183">
        <f>SUM(I663:I666)</f>
        <v>-325</v>
      </c>
      <c r="J662" s="135"/>
    </row>
    <row r="663" s="97" customFormat="1" ht="18" customHeight="1" spans="1:10">
      <c r="A663" s="119">
        <v>2320301</v>
      </c>
      <c r="B663" s="206" t="s">
        <v>1200</v>
      </c>
      <c r="C663" s="121"/>
      <c r="D663" s="122"/>
      <c r="E663" s="121"/>
      <c r="F663" s="200"/>
      <c r="G663" s="124"/>
      <c r="H663" s="200"/>
      <c r="I663" s="203">
        <v>-325</v>
      </c>
      <c r="J663" s="217" t="s">
        <v>2458</v>
      </c>
    </row>
    <row r="664" s="97" customFormat="1" ht="18" customHeight="1" spans="1:10">
      <c r="A664" s="119">
        <v>2320302</v>
      </c>
      <c r="B664" s="206" t="s">
        <v>1201</v>
      </c>
      <c r="C664" s="121"/>
      <c r="D664" s="122"/>
      <c r="E664" s="121"/>
      <c r="F664" s="200"/>
      <c r="G664" s="124"/>
      <c r="H664" s="200"/>
      <c r="I664" s="218"/>
      <c r="J664" s="219"/>
    </row>
    <row r="665" s="97" customFormat="1" ht="18" customHeight="1" spans="1:10">
      <c r="A665" s="119">
        <v>2320303</v>
      </c>
      <c r="B665" s="206" t="s">
        <v>1202</v>
      </c>
      <c r="C665" s="121"/>
      <c r="D665" s="122"/>
      <c r="E665" s="121"/>
      <c r="F665" s="200"/>
      <c r="G665" s="124"/>
      <c r="H665" s="200"/>
      <c r="I665" s="203"/>
      <c r="J665" s="128"/>
    </row>
    <row r="666" s="97" customFormat="1" ht="18" customHeight="1" spans="1:10">
      <c r="A666" s="119">
        <v>2320304</v>
      </c>
      <c r="B666" s="206" t="s">
        <v>1203</v>
      </c>
      <c r="C666" s="121"/>
      <c r="D666" s="122"/>
      <c r="E666" s="121"/>
      <c r="F666" s="200"/>
      <c r="G666" s="124"/>
      <c r="H666" s="200"/>
      <c r="I666" s="139"/>
      <c r="J666" s="136"/>
    </row>
    <row r="667" s="100" customFormat="1" ht="18" customHeight="1" spans="1:10">
      <c r="A667" s="114">
        <v>233</v>
      </c>
      <c r="B667" s="207" t="s">
        <v>68</v>
      </c>
      <c r="C667" s="116"/>
      <c r="D667" s="144"/>
      <c r="E667" s="116"/>
      <c r="F667" s="205"/>
      <c r="G667" s="146"/>
      <c r="H667" s="205"/>
      <c r="I667" s="183">
        <f>SUM(I668)</f>
        <v>-31.25</v>
      </c>
      <c r="J667" s="135"/>
    </row>
    <row r="668" s="97" customFormat="1" ht="35" customHeight="1" spans="1:10">
      <c r="A668" s="119">
        <v>23303</v>
      </c>
      <c r="B668" s="208" t="s">
        <v>1205</v>
      </c>
      <c r="C668" s="121"/>
      <c r="D668" s="122"/>
      <c r="E668" s="121"/>
      <c r="F668" s="200"/>
      <c r="G668" s="124"/>
      <c r="H668" s="200"/>
      <c r="I668" s="203">
        <v>-31.25</v>
      </c>
      <c r="J668" s="220" t="s">
        <v>2459</v>
      </c>
    </row>
    <row r="669" s="100" customFormat="1" ht="16.5" customHeight="1" spans="1:10">
      <c r="A669" s="114">
        <v>231</v>
      </c>
      <c r="B669" s="115" t="s">
        <v>2460</v>
      </c>
      <c r="C669" s="116" t="e">
        <f>C670+#REF!+#REF!+#REF!+#REF!+#REF!</f>
        <v>#REF!</v>
      </c>
      <c r="D669" s="144"/>
      <c r="E669" s="116">
        <f t="shared" ref="E669:I669" si="126">E670</f>
        <v>5</v>
      </c>
      <c r="F669" s="116">
        <f t="shared" si="126"/>
        <v>0</v>
      </c>
      <c r="G669" s="118">
        <f t="shared" si="126"/>
        <v>5</v>
      </c>
      <c r="H669" s="118">
        <f t="shared" si="126"/>
        <v>0</v>
      </c>
      <c r="I669" s="118">
        <f t="shared" si="126"/>
        <v>-5</v>
      </c>
      <c r="J669" s="135"/>
    </row>
    <row r="670" s="100" customFormat="1" ht="15" customHeight="1" spans="1:10">
      <c r="A670" s="114">
        <v>23103</v>
      </c>
      <c r="B670" s="115" t="s">
        <v>2461</v>
      </c>
      <c r="C670" s="116"/>
      <c r="D670" s="144"/>
      <c r="E670" s="116">
        <f t="shared" ref="E670:I670" si="127">SUM(E671:E674)</f>
        <v>5</v>
      </c>
      <c r="F670" s="116">
        <f t="shared" si="127"/>
        <v>0</v>
      </c>
      <c r="G670" s="118">
        <f t="shared" si="127"/>
        <v>5</v>
      </c>
      <c r="H670" s="118">
        <f t="shared" si="127"/>
        <v>0</v>
      </c>
      <c r="I670" s="118">
        <f t="shared" si="127"/>
        <v>-5</v>
      </c>
      <c r="J670" s="135"/>
    </row>
    <row r="671" s="100" customFormat="1" ht="35.1" customHeight="1" spans="1:10">
      <c r="A671" s="119">
        <v>2310301</v>
      </c>
      <c r="B671" s="120" t="s">
        <v>2462</v>
      </c>
      <c r="C671" s="116"/>
      <c r="D671" s="144"/>
      <c r="E671" s="116"/>
      <c r="F671" s="209" t="s">
        <v>2463</v>
      </c>
      <c r="G671" s="118"/>
      <c r="H671" s="210" t="s">
        <v>2464</v>
      </c>
      <c r="I671" s="141"/>
      <c r="J671" s="210"/>
    </row>
    <row r="672" s="100" customFormat="1" ht="15" customHeight="1" spans="1:10">
      <c r="A672" s="119">
        <v>2310302</v>
      </c>
      <c r="B672" s="120" t="s">
        <v>2465</v>
      </c>
      <c r="C672" s="116"/>
      <c r="D672" s="144"/>
      <c r="E672" s="116"/>
      <c r="F672" s="116"/>
      <c r="G672" s="118"/>
      <c r="H672" s="116"/>
      <c r="I672" s="141"/>
      <c r="J672" s="135"/>
    </row>
    <row r="673" s="97" customFormat="1" ht="18" customHeight="1" spans="1:10">
      <c r="A673" s="119">
        <v>2310303</v>
      </c>
      <c r="B673" s="120" t="s">
        <v>2466</v>
      </c>
      <c r="C673" s="121">
        <v>128</v>
      </c>
      <c r="D673" s="122" t="s">
        <v>2467</v>
      </c>
      <c r="E673" s="121">
        <v>5</v>
      </c>
      <c r="F673" s="123" t="s">
        <v>2468</v>
      </c>
      <c r="G673" s="124">
        <v>5</v>
      </c>
      <c r="H673" s="128" t="s">
        <v>2468</v>
      </c>
      <c r="I673" s="136">
        <v>-5</v>
      </c>
      <c r="J673" s="138" t="s">
        <v>2469</v>
      </c>
    </row>
    <row r="674" s="100" customFormat="1" ht="15" customHeight="1" spans="1:10">
      <c r="A674" s="119">
        <v>2310399</v>
      </c>
      <c r="B674" s="120" t="s">
        <v>2470</v>
      </c>
      <c r="C674" s="116"/>
      <c r="D674" s="144"/>
      <c r="E674" s="116"/>
      <c r="F674" s="116"/>
      <c r="G674" s="118"/>
      <c r="H674" s="116"/>
      <c r="I674" s="141"/>
      <c r="J674" s="135"/>
    </row>
    <row r="675" s="100" customFormat="1" ht="18.95" customHeight="1" spans="1:10">
      <c r="A675" s="114">
        <v>229</v>
      </c>
      <c r="B675" s="115" t="s">
        <v>2471</v>
      </c>
      <c r="C675" s="116"/>
      <c r="D675" s="144"/>
      <c r="E675" s="116">
        <f t="shared" ref="E675:I675" si="128">E676+E677</f>
        <v>0</v>
      </c>
      <c r="F675" s="116">
        <f t="shared" si="128"/>
        <v>0</v>
      </c>
      <c r="G675" s="118">
        <f t="shared" si="128"/>
        <v>4142.66</v>
      </c>
      <c r="H675" s="118" t="e">
        <f t="shared" si="128"/>
        <v>#VALUE!</v>
      </c>
      <c r="I675" s="118">
        <f t="shared" si="128"/>
        <v>1496.09</v>
      </c>
      <c r="J675" s="135"/>
    </row>
    <row r="676" s="100" customFormat="1" ht="18.95" customHeight="1" spans="1:10">
      <c r="A676" s="114">
        <v>22902</v>
      </c>
      <c r="B676" s="115" t="s">
        <v>2472</v>
      </c>
      <c r="C676" s="116"/>
      <c r="D676" s="144"/>
      <c r="E676" s="116"/>
      <c r="F676" s="116"/>
      <c r="G676" s="118">
        <v>800</v>
      </c>
      <c r="H676" s="211" t="s">
        <v>2473</v>
      </c>
      <c r="I676" s="221">
        <v>-3.91</v>
      </c>
      <c r="J676" s="222" t="s">
        <v>2474</v>
      </c>
    </row>
    <row r="677" s="100" customFormat="1" ht="18.95" customHeight="1" spans="1:10">
      <c r="A677" s="114">
        <v>22299</v>
      </c>
      <c r="B677" s="115" t="s">
        <v>2475</v>
      </c>
      <c r="C677" s="116"/>
      <c r="D677" s="144"/>
      <c r="E677" s="116">
        <f t="shared" ref="E677:G677" si="129">E678</f>
        <v>0</v>
      </c>
      <c r="F677" s="116">
        <f t="shared" si="129"/>
        <v>0</v>
      </c>
      <c r="G677" s="118">
        <f t="shared" si="129"/>
        <v>3342.66</v>
      </c>
      <c r="H677" s="118"/>
      <c r="I677" s="118">
        <f>I678</f>
        <v>1500</v>
      </c>
      <c r="J677" s="135"/>
    </row>
    <row r="678" s="100" customFormat="1" ht="21" customHeight="1" spans="1:10">
      <c r="A678" s="119">
        <v>2229901</v>
      </c>
      <c r="B678" s="120" t="s">
        <v>2476</v>
      </c>
      <c r="C678" s="116"/>
      <c r="D678" s="144"/>
      <c r="E678" s="116"/>
      <c r="F678" s="116"/>
      <c r="G678" s="212">
        <v>3342.66</v>
      </c>
      <c r="H678" s="211" t="s">
        <v>2477</v>
      </c>
      <c r="I678" s="136">
        <v>1500</v>
      </c>
      <c r="J678" s="211" t="s">
        <v>2478</v>
      </c>
    </row>
    <row r="679" s="97" customFormat="1" ht="28" customHeight="1" spans="1:10">
      <c r="A679" s="119">
        <v>2320303</v>
      </c>
      <c r="B679" s="120" t="s">
        <v>2479</v>
      </c>
      <c r="C679" s="121"/>
      <c r="D679" s="122"/>
      <c r="E679" s="121"/>
      <c r="F679" s="123"/>
      <c r="G679" s="124"/>
      <c r="H679" s="140"/>
      <c r="I679" s="137"/>
      <c r="J679" s="140"/>
    </row>
    <row r="680" s="97" customFormat="1" ht="32" customHeight="1" spans="1:10">
      <c r="A680" s="119">
        <v>2320304</v>
      </c>
      <c r="B680" s="120" t="s">
        <v>2480</v>
      </c>
      <c r="C680" s="121" t="e">
        <f>SUM(#REF!)</f>
        <v>#REF!</v>
      </c>
      <c r="D680" s="122"/>
      <c r="E680" s="121"/>
      <c r="F680" s="123"/>
      <c r="G680" s="124"/>
      <c r="H680" s="140"/>
      <c r="I680" s="137"/>
      <c r="J680" s="140"/>
    </row>
    <row r="681" s="97" customFormat="1" ht="26.25" customHeight="1" spans="1:10">
      <c r="A681" s="119"/>
      <c r="B681" s="213" t="s">
        <v>72</v>
      </c>
      <c r="C681" s="121" t="e">
        <f>C4+C115+C122+C160+C196+C207+C245+C334+C384+C436+C455+C541+C560+C572+C576+C601+C611+#REF!+#REF!+#REF!</f>
        <v>#REF!</v>
      </c>
      <c r="D681" s="122"/>
      <c r="E681" s="116" t="e">
        <f>E4+E115+E122+E160+E196+E207+E245+E334+E384+E436+E455+E541+E560+E572+E576+E601+E611+#REF!+E675+#REF!+#REF!+#REF!</f>
        <v>#REF!</v>
      </c>
      <c r="F681" s="116" t="e">
        <f>F4+F115+F122+F160+F196+F207+F245+F334+F384+F436+F455+F541+F560+F572+F576+F601+F611+#REF!+F675+#REF!+#REF!+#REF!</f>
        <v>#REF!</v>
      </c>
      <c r="G681" s="118" t="e">
        <f>G4+G115+G122+G160+G196+G207+G245+G334+G384+G436+G455+G541+G560+G572+G576+G601+G611+#REF!+G675+#REF!+#REF!+#REF!</f>
        <v>#REF!</v>
      </c>
      <c r="H681" s="118"/>
      <c r="I681" s="118">
        <f>I4+I115+I122+I160+I196+I207+I245+I334+I384+I436+I455+I541+I560+I572+I576+I601+I611+I622+I660+I661+I667+I669+I675</f>
        <v>-3349.046</v>
      </c>
      <c r="J681" s="140"/>
    </row>
    <row r="682" s="102" customFormat="1" spans="2:10">
      <c r="B682" s="103"/>
      <c r="C682" s="104"/>
      <c r="D682" s="105"/>
      <c r="E682" s="104"/>
      <c r="F682" s="105"/>
      <c r="G682" s="98"/>
      <c r="H682" s="97"/>
      <c r="I682" s="106"/>
      <c r="J682" s="97"/>
    </row>
  </sheetData>
  <mergeCells count="1">
    <mergeCell ref="A1:J1"/>
  </mergeCells>
  <pageMargins left="0.75" right="0.75" top="1" bottom="1" header="0.511805555555556" footer="0.511805555555556"/>
  <pageSetup paperSize="9" orientation="portrait"/>
  <headerFooter/>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0000FF"/>
  </sheetPr>
  <dimension ref="A1:H52"/>
  <sheetViews>
    <sheetView workbookViewId="0">
      <selection activeCell="J22" sqref="J22"/>
    </sheetView>
  </sheetViews>
  <sheetFormatPr defaultColWidth="9" defaultRowHeight="14.25" outlineLevelCol="7"/>
  <cols>
    <col min="1" max="1" width="24.5" style="31" customWidth="1"/>
    <col min="2" max="3" width="6.625" style="62" customWidth="1"/>
    <col min="4" max="4" width="6.875" style="62" customWidth="1"/>
    <col min="5" max="5" width="22.125" style="31" customWidth="1"/>
    <col min="6" max="6" width="7" style="62" customWidth="1"/>
    <col min="7" max="8" width="7.125" style="31" customWidth="1"/>
    <col min="9" max="16384" width="9" style="31"/>
  </cols>
  <sheetData>
    <row r="1" s="31" customFormat="1" ht="28" customHeight="1" spans="1:8">
      <c r="A1" s="35" t="s">
        <v>2481</v>
      </c>
      <c r="B1" s="35"/>
      <c r="C1" s="35"/>
      <c r="D1" s="35"/>
      <c r="E1" s="35"/>
      <c r="F1" s="35"/>
      <c r="G1" s="35"/>
      <c r="H1" s="35"/>
    </row>
    <row r="2" s="31" customFormat="1" ht="19" customHeight="1" spans="1:8">
      <c r="A2" s="36" t="s">
        <v>1</v>
      </c>
      <c r="B2" s="36"/>
      <c r="C2" s="36"/>
      <c r="D2" s="36"/>
      <c r="E2" s="36"/>
      <c r="F2" s="36"/>
      <c r="G2" s="36"/>
      <c r="H2" s="36"/>
    </row>
    <row r="3" s="31" customFormat="1" ht="21" customHeight="1" spans="1:6">
      <c r="A3" s="63" t="s">
        <v>2482</v>
      </c>
      <c r="B3" s="63"/>
      <c r="C3" s="63"/>
      <c r="D3" s="63"/>
      <c r="E3" s="63"/>
      <c r="F3" s="63"/>
    </row>
    <row r="4" s="60" customFormat="1" ht="15" customHeight="1" spans="1:8">
      <c r="A4" s="40" t="s">
        <v>6</v>
      </c>
      <c r="B4" s="41"/>
      <c r="C4" s="41"/>
      <c r="D4" s="41"/>
      <c r="E4" s="40" t="s">
        <v>2483</v>
      </c>
      <c r="F4" s="41"/>
      <c r="G4" s="41"/>
      <c r="H4" s="64"/>
    </row>
    <row r="5" s="61" customFormat="1" ht="26" customHeight="1" spans="1:8">
      <c r="A5" s="65" t="s">
        <v>8</v>
      </c>
      <c r="B5" s="65" t="s">
        <v>9</v>
      </c>
      <c r="C5" s="66" t="s">
        <v>10</v>
      </c>
      <c r="D5" s="66" t="s">
        <v>11</v>
      </c>
      <c r="E5" s="65" t="s">
        <v>12</v>
      </c>
      <c r="F5" s="67" t="s">
        <v>9</v>
      </c>
      <c r="G5" s="66" t="s">
        <v>10</v>
      </c>
      <c r="H5" s="66" t="s">
        <v>11</v>
      </c>
    </row>
    <row r="6" s="31" customFormat="1" ht="15" customHeight="1" spans="1:8">
      <c r="A6" s="68" t="s">
        <v>2484</v>
      </c>
      <c r="B6" s="69">
        <f>SUM(B7:B30)</f>
        <v>38695</v>
      </c>
      <c r="C6" s="69">
        <f>SUM(C7:C30)</f>
        <v>83076</v>
      </c>
      <c r="D6" s="69">
        <f>SUM(D7:D30)</f>
        <v>121771</v>
      </c>
      <c r="E6" s="48" t="s">
        <v>15</v>
      </c>
      <c r="F6" s="70">
        <v>101</v>
      </c>
      <c r="G6" s="48">
        <f>H6-F6</f>
        <v>45</v>
      </c>
      <c r="H6" s="48">
        <v>146</v>
      </c>
    </row>
    <row r="7" s="31" customFormat="1" ht="15" customHeight="1" spans="1:8">
      <c r="A7" s="71" t="s">
        <v>246</v>
      </c>
      <c r="B7" s="72"/>
      <c r="C7" s="72">
        <f t="shared" ref="C7:C28" si="0">D7-B7</f>
        <v>0</v>
      </c>
      <c r="D7" s="72"/>
      <c r="E7" s="48" t="s">
        <v>18</v>
      </c>
      <c r="F7" s="73"/>
      <c r="G7" s="48">
        <f t="shared" ref="G7:G42" si="1">H7-F7</f>
        <v>0</v>
      </c>
      <c r="H7" s="48"/>
    </row>
    <row r="8" s="31" customFormat="1" ht="15" customHeight="1" spans="1:8">
      <c r="A8" s="71" t="s">
        <v>247</v>
      </c>
      <c r="B8" s="72">
        <v>5743</v>
      </c>
      <c r="C8" s="72">
        <f t="shared" si="0"/>
        <v>34547</v>
      </c>
      <c r="D8" s="72">
        <v>40290</v>
      </c>
      <c r="E8" s="48" t="s">
        <v>21</v>
      </c>
      <c r="F8" s="73">
        <v>1203</v>
      </c>
      <c r="G8" s="48">
        <f t="shared" si="1"/>
        <v>362</v>
      </c>
      <c r="H8" s="48">
        <v>1565</v>
      </c>
    </row>
    <row r="9" s="31" customFormat="1" ht="15" customHeight="1" spans="1:8">
      <c r="A9" s="74" t="s">
        <v>249</v>
      </c>
      <c r="B9" s="72">
        <v>96</v>
      </c>
      <c r="C9" s="72">
        <f t="shared" si="0"/>
        <v>257</v>
      </c>
      <c r="D9" s="72">
        <v>353</v>
      </c>
      <c r="E9" s="48" t="s">
        <v>24</v>
      </c>
      <c r="F9" s="73">
        <v>9327</v>
      </c>
      <c r="G9" s="48">
        <f t="shared" si="1"/>
        <v>4026</v>
      </c>
      <c r="H9" s="48">
        <v>13353</v>
      </c>
    </row>
    <row r="10" s="31" customFormat="1" ht="15" customHeight="1" spans="1:8">
      <c r="A10" s="74" t="s">
        <v>251</v>
      </c>
      <c r="B10" s="72"/>
      <c r="C10" s="72">
        <f t="shared" si="0"/>
        <v>34</v>
      </c>
      <c r="D10" s="72">
        <v>34</v>
      </c>
      <c r="E10" s="48" t="s">
        <v>27</v>
      </c>
      <c r="F10" s="73">
        <v>30</v>
      </c>
      <c r="G10" s="48">
        <f t="shared" si="1"/>
        <v>9</v>
      </c>
      <c r="H10" s="48">
        <v>39</v>
      </c>
    </row>
    <row r="11" s="31" customFormat="1" ht="15" customHeight="1" spans="1:8">
      <c r="A11" s="74" t="s">
        <v>252</v>
      </c>
      <c r="B11" s="72">
        <v>5038</v>
      </c>
      <c r="C11" s="72">
        <f t="shared" si="0"/>
        <v>6215</v>
      </c>
      <c r="D11" s="72">
        <v>11253</v>
      </c>
      <c r="E11" s="48" t="s">
        <v>30</v>
      </c>
      <c r="F11" s="73">
        <v>1088</v>
      </c>
      <c r="G11" s="48">
        <f t="shared" si="1"/>
        <v>289</v>
      </c>
      <c r="H11" s="48">
        <v>1377</v>
      </c>
    </row>
    <row r="12" s="31" customFormat="1" ht="15" customHeight="1" spans="1:8">
      <c r="A12" s="74" t="s">
        <v>253</v>
      </c>
      <c r="B12" s="72">
        <v>648</v>
      </c>
      <c r="C12" s="72">
        <f t="shared" si="0"/>
        <v>487</v>
      </c>
      <c r="D12" s="72">
        <v>1135</v>
      </c>
      <c r="E12" s="48" t="s">
        <v>33</v>
      </c>
      <c r="F12" s="73">
        <v>15192</v>
      </c>
      <c r="G12" s="48">
        <f t="shared" si="1"/>
        <v>5459</v>
      </c>
      <c r="H12" s="48">
        <v>20651</v>
      </c>
    </row>
    <row r="13" s="31" customFormat="1" ht="15" customHeight="1" spans="1:8">
      <c r="A13" s="74" t="s">
        <v>254</v>
      </c>
      <c r="B13" s="72">
        <v>71</v>
      </c>
      <c r="C13" s="72">
        <f t="shared" si="0"/>
        <v>0</v>
      </c>
      <c r="D13" s="72">
        <v>71</v>
      </c>
      <c r="E13" s="48" t="s">
        <v>36</v>
      </c>
      <c r="F13" s="73">
        <v>15573</v>
      </c>
      <c r="G13" s="48">
        <f t="shared" si="1"/>
        <v>3117</v>
      </c>
      <c r="H13" s="48">
        <v>18690</v>
      </c>
    </row>
    <row r="14" s="31" customFormat="1" ht="15" customHeight="1" spans="1:8">
      <c r="A14" s="74" t="s">
        <v>256</v>
      </c>
      <c r="B14" s="72">
        <v>434</v>
      </c>
      <c r="C14" s="72">
        <f t="shared" si="0"/>
        <v>30</v>
      </c>
      <c r="D14" s="72">
        <v>464</v>
      </c>
      <c r="E14" s="48" t="s">
        <v>39</v>
      </c>
      <c r="F14" s="73">
        <v>435</v>
      </c>
      <c r="G14" s="48">
        <f t="shared" si="1"/>
        <v>8989</v>
      </c>
      <c r="H14" s="48">
        <v>9424</v>
      </c>
    </row>
    <row r="15" s="31" customFormat="1" ht="15" customHeight="1" spans="1:8">
      <c r="A15" s="74" t="s">
        <v>258</v>
      </c>
      <c r="B15" s="72">
        <v>1312</v>
      </c>
      <c r="C15" s="72">
        <f t="shared" si="0"/>
        <v>0</v>
      </c>
      <c r="D15" s="72">
        <v>1312</v>
      </c>
      <c r="E15" s="48" t="s">
        <v>42</v>
      </c>
      <c r="F15" s="73"/>
      <c r="G15" s="48">
        <f t="shared" si="1"/>
        <v>3</v>
      </c>
      <c r="H15" s="48">
        <v>3</v>
      </c>
    </row>
    <row r="16" s="31" customFormat="1" ht="15" customHeight="1" spans="1:8">
      <c r="A16" s="74" t="s">
        <v>259</v>
      </c>
      <c r="B16" s="72">
        <v>6184</v>
      </c>
      <c r="C16" s="72">
        <f t="shared" si="0"/>
        <v>0</v>
      </c>
      <c r="D16" s="72">
        <v>6184</v>
      </c>
      <c r="E16" s="48" t="s">
        <v>45</v>
      </c>
      <c r="F16" s="73">
        <v>38428</v>
      </c>
      <c r="G16" s="48">
        <f t="shared" si="1"/>
        <v>36459</v>
      </c>
      <c r="H16" s="48">
        <v>74887</v>
      </c>
    </row>
    <row r="17" s="31" customFormat="1" ht="15" customHeight="1" spans="1:8">
      <c r="A17" s="71" t="s">
        <v>260</v>
      </c>
      <c r="B17" s="72">
        <v>9841</v>
      </c>
      <c r="C17" s="72">
        <f t="shared" si="0"/>
        <v>-8882</v>
      </c>
      <c r="D17" s="72">
        <v>959</v>
      </c>
      <c r="E17" s="48" t="s">
        <v>48</v>
      </c>
      <c r="F17" s="73">
        <v>2224</v>
      </c>
      <c r="G17" s="48">
        <f t="shared" si="1"/>
        <v>462</v>
      </c>
      <c r="H17" s="48">
        <v>2686</v>
      </c>
    </row>
    <row r="18" s="31" customFormat="1" ht="15" customHeight="1" spans="1:8">
      <c r="A18" s="71" t="s">
        <v>262</v>
      </c>
      <c r="B18" s="72"/>
      <c r="C18" s="72">
        <f t="shared" si="0"/>
        <v>3</v>
      </c>
      <c r="D18" s="72">
        <v>3</v>
      </c>
      <c r="E18" s="48" t="s">
        <v>50</v>
      </c>
      <c r="F18" s="73"/>
      <c r="G18" s="48">
        <f t="shared" si="1"/>
        <v>30</v>
      </c>
      <c r="H18" s="48">
        <v>30</v>
      </c>
    </row>
    <row r="19" s="31" customFormat="1" ht="15" customHeight="1" spans="1:8">
      <c r="A19" s="74" t="s">
        <v>264</v>
      </c>
      <c r="B19" s="72"/>
      <c r="C19" s="72">
        <f t="shared" si="0"/>
        <v>890</v>
      </c>
      <c r="D19" s="72">
        <v>890</v>
      </c>
      <c r="E19" s="48" t="s">
        <v>52</v>
      </c>
      <c r="F19" s="73"/>
      <c r="G19" s="48">
        <f t="shared" si="1"/>
        <v>500</v>
      </c>
      <c r="H19" s="48">
        <v>500</v>
      </c>
    </row>
    <row r="20" s="31" customFormat="1" ht="15" customHeight="1" spans="1:8">
      <c r="A20" s="74" t="s">
        <v>265</v>
      </c>
      <c r="B20" s="72">
        <v>4429</v>
      </c>
      <c r="C20" s="72">
        <f t="shared" si="0"/>
        <v>9354</v>
      </c>
      <c r="D20" s="72">
        <v>13783</v>
      </c>
      <c r="E20" s="48" t="s">
        <v>54</v>
      </c>
      <c r="F20" s="73"/>
      <c r="G20" s="48">
        <f t="shared" si="1"/>
        <v>1828</v>
      </c>
      <c r="H20" s="48">
        <v>1828</v>
      </c>
    </row>
    <row r="21" s="31" customFormat="1" ht="15" customHeight="1" spans="1:8">
      <c r="A21" s="74" t="s">
        <v>266</v>
      </c>
      <c r="B21" s="72">
        <v>3618</v>
      </c>
      <c r="C21" s="72">
        <f t="shared" si="0"/>
        <v>13832</v>
      </c>
      <c r="D21" s="72">
        <v>17450</v>
      </c>
      <c r="E21" s="48" t="s">
        <v>56</v>
      </c>
      <c r="F21" s="73"/>
      <c r="G21" s="48">
        <f t="shared" si="1"/>
        <v>-199</v>
      </c>
      <c r="H21" s="48">
        <v>-199</v>
      </c>
    </row>
    <row r="22" s="31" customFormat="1" ht="15" customHeight="1" spans="1:8">
      <c r="A22" s="74" t="s">
        <v>2485</v>
      </c>
      <c r="B22" s="72"/>
      <c r="C22" s="72">
        <f t="shared" si="0"/>
        <v>1518</v>
      </c>
      <c r="D22" s="72">
        <v>1518</v>
      </c>
      <c r="E22" s="75" t="s">
        <v>58</v>
      </c>
      <c r="F22" s="73"/>
      <c r="G22" s="48">
        <f t="shared" si="1"/>
        <v>9</v>
      </c>
      <c r="H22" s="48">
        <v>9</v>
      </c>
    </row>
    <row r="23" s="31" customFormat="1" ht="15" customHeight="1" spans="1:8">
      <c r="A23" s="74" t="s">
        <v>267</v>
      </c>
      <c r="B23" s="76"/>
      <c r="C23" s="72">
        <f t="shared" si="0"/>
        <v>1890</v>
      </c>
      <c r="D23" s="72">
        <v>1890</v>
      </c>
      <c r="E23" s="75" t="s">
        <v>60</v>
      </c>
      <c r="F23" s="73">
        <v>108</v>
      </c>
      <c r="G23" s="48">
        <f t="shared" si="1"/>
        <v>4</v>
      </c>
      <c r="H23" s="48">
        <v>112</v>
      </c>
    </row>
    <row r="24" s="31" customFormat="1" ht="15" customHeight="1" spans="1:8">
      <c r="A24" s="74" t="s">
        <v>269</v>
      </c>
      <c r="B24" s="76"/>
      <c r="C24" s="72">
        <f t="shared" si="0"/>
        <v>20697</v>
      </c>
      <c r="D24" s="72">
        <v>20697</v>
      </c>
      <c r="E24" s="48" t="s">
        <v>62</v>
      </c>
      <c r="F24" s="73"/>
      <c r="G24" s="48">
        <f t="shared" si="1"/>
        <v>0</v>
      </c>
      <c r="H24" s="48"/>
    </row>
    <row r="25" s="31" customFormat="1" ht="15" customHeight="1" spans="1:8">
      <c r="A25" s="74" t="s">
        <v>271</v>
      </c>
      <c r="B25" s="76"/>
      <c r="C25" s="72">
        <f t="shared" si="0"/>
        <v>2180</v>
      </c>
      <c r="D25" s="72">
        <v>2180</v>
      </c>
      <c r="E25" s="48" t="s">
        <v>64</v>
      </c>
      <c r="F25" s="73"/>
      <c r="G25" s="48">
        <f t="shared" si="1"/>
        <v>0</v>
      </c>
      <c r="H25" s="48"/>
    </row>
    <row r="26" s="31" customFormat="1" ht="15" customHeight="1" spans="1:8">
      <c r="A26" s="74" t="s">
        <v>273</v>
      </c>
      <c r="B26" s="76"/>
      <c r="C26" s="72">
        <f t="shared" si="0"/>
        <v>58</v>
      </c>
      <c r="D26" s="72">
        <v>58</v>
      </c>
      <c r="E26" s="48" t="s">
        <v>66</v>
      </c>
      <c r="F26" s="73"/>
      <c r="G26" s="48">
        <f t="shared" si="1"/>
        <v>0</v>
      </c>
      <c r="H26" s="48"/>
    </row>
    <row r="27" s="31" customFormat="1" ht="15" customHeight="1" spans="1:8">
      <c r="A27" s="74" t="s">
        <v>275</v>
      </c>
      <c r="B27" s="76"/>
      <c r="C27" s="72">
        <f t="shared" si="0"/>
        <v>-491</v>
      </c>
      <c r="D27" s="72">
        <v>-491</v>
      </c>
      <c r="E27" s="48" t="s">
        <v>68</v>
      </c>
      <c r="F27" s="73"/>
      <c r="G27" s="48">
        <f t="shared" si="1"/>
        <v>0</v>
      </c>
      <c r="H27" s="48"/>
    </row>
    <row r="28" s="31" customFormat="1" ht="15" customHeight="1" spans="1:8">
      <c r="A28" s="74" t="s">
        <v>278</v>
      </c>
      <c r="B28" s="76"/>
      <c r="C28" s="72">
        <f t="shared" si="0"/>
        <v>792</v>
      </c>
      <c r="D28" s="72">
        <v>792</v>
      </c>
      <c r="E28" s="48" t="s">
        <v>70</v>
      </c>
      <c r="F28" s="73"/>
      <c r="G28" s="48">
        <f t="shared" si="1"/>
        <v>25</v>
      </c>
      <c r="H28" s="48">
        <v>25</v>
      </c>
    </row>
    <row r="29" s="31" customFormat="1" ht="15" customHeight="1" spans="1:8">
      <c r="A29" s="74" t="s">
        <v>280</v>
      </c>
      <c r="B29" s="72">
        <v>51</v>
      </c>
      <c r="C29" s="72">
        <f t="shared" ref="C29:C50" si="2">D29-B29</f>
        <v>-50</v>
      </c>
      <c r="D29" s="72">
        <v>1</v>
      </c>
      <c r="E29" s="77"/>
      <c r="F29" s="78"/>
      <c r="G29" s="48"/>
      <c r="H29" s="48"/>
    </row>
    <row r="30" s="31" customFormat="1" ht="15" customHeight="1" spans="1:8">
      <c r="A30" s="74" t="s">
        <v>281</v>
      </c>
      <c r="B30" s="72">
        <v>1230</v>
      </c>
      <c r="C30" s="72">
        <f t="shared" si="2"/>
        <v>-285</v>
      </c>
      <c r="D30" s="72">
        <v>945</v>
      </c>
      <c r="E30" s="77"/>
      <c r="F30" s="78"/>
      <c r="G30" s="79"/>
      <c r="H30" s="79"/>
    </row>
    <row r="31" s="31" customFormat="1" ht="15" customHeight="1" spans="1:8">
      <c r="A31" s="80" t="s">
        <v>282</v>
      </c>
      <c r="B31" s="81">
        <f>SUM(B32:B50)</f>
        <v>45014</v>
      </c>
      <c r="C31" s="81">
        <f>SUM(C32:C50)</f>
        <v>-21659</v>
      </c>
      <c r="D31" s="81">
        <f>SUM(D32:D50)</f>
        <v>23355</v>
      </c>
      <c r="E31" s="77"/>
      <c r="F31" s="78"/>
      <c r="G31" s="79"/>
      <c r="H31" s="79"/>
    </row>
    <row r="32" s="31" customFormat="1" ht="15" customHeight="1" spans="1:8">
      <c r="A32" s="74" t="s">
        <v>283</v>
      </c>
      <c r="B32" s="72">
        <v>9</v>
      </c>
      <c r="C32" s="72">
        <f t="shared" si="2"/>
        <v>-3</v>
      </c>
      <c r="D32" s="72">
        <v>6</v>
      </c>
      <c r="E32" s="77"/>
      <c r="F32" s="78"/>
      <c r="G32" s="79"/>
      <c r="H32" s="79"/>
    </row>
    <row r="33" s="31" customFormat="1" ht="15" customHeight="1" spans="1:8">
      <c r="A33" s="74" t="s">
        <v>289</v>
      </c>
      <c r="B33" s="72">
        <v>110</v>
      </c>
      <c r="C33" s="72">
        <f t="shared" si="2"/>
        <v>-110</v>
      </c>
      <c r="D33" s="72"/>
      <c r="E33" s="77"/>
      <c r="F33" s="78"/>
      <c r="G33" s="79"/>
      <c r="H33" s="79"/>
    </row>
    <row r="34" s="31" customFormat="1" ht="15" customHeight="1" spans="1:8">
      <c r="A34" s="74" t="s">
        <v>290</v>
      </c>
      <c r="B34" s="72">
        <v>2371</v>
      </c>
      <c r="C34" s="72">
        <f t="shared" si="2"/>
        <v>-1587</v>
      </c>
      <c r="D34" s="72">
        <v>784</v>
      </c>
      <c r="E34" s="77"/>
      <c r="F34" s="78"/>
      <c r="G34" s="79"/>
      <c r="H34" s="79"/>
    </row>
    <row r="35" s="31" customFormat="1" ht="15" hidden="1" customHeight="1" spans="1:8">
      <c r="A35" s="74" t="s">
        <v>292</v>
      </c>
      <c r="B35" s="72"/>
      <c r="C35" s="72">
        <f t="shared" si="2"/>
        <v>0</v>
      </c>
      <c r="D35" s="72"/>
      <c r="E35" s="77"/>
      <c r="F35" s="78"/>
      <c r="G35" s="79"/>
      <c r="H35" s="79"/>
    </row>
    <row r="36" s="31" customFormat="1" ht="15" customHeight="1" spans="1:8">
      <c r="A36" s="74" t="s">
        <v>294</v>
      </c>
      <c r="B36" s="72">
        <v>1011</v>
      </c>
      <c r="C36" s="72">
        <f t="shared" si="2"/>
        <v>-601</v>
      </c>
      <c r="D36" s="72">
        <v>410</v>
      </c>
      <c r="E36" s="77"/>
      <c r="F36" s="78"/>
      <c r="G36" s="79"/>
      <c r="H36" s="79"/>
    </row>
    <row r="37" s="31" customFormat="1" ht="15" customHeight="1" spans="1:8">
      <c r="A37" s="74" t="s">
        <v>295</v>
      </c>
      <c r="B37" s="72">
        <v>4188</v>
      </c>
      <c r="C37" s="72">
        <f t="shared" si="2"/>
        <v>-3264</v>
      </c>
      <c r="D37" s="72">
        <v>924</v>
      </c>
      <c r="E37" s="77"/>
      <c r="F37" s="78"/>
      <c r="G37" s="79"/>
      <c r="H37" s="79"/>
    </row>
    <row r="38" s="31" customFormat="1" ht="15" customHeight="1" spans="1:8">
      <c r="A38" s="74" t="s">
        <v>296</v>
      </c>
      <c r="B38" s="72">
        <v>2030</v>
      </c>
      <c r="C38" s="72">
        <f t="shared" si="2"/>
        <v>-1834</v>
      </c>
      <c r="D38" s="72">
        <v>196</v>
      </c>
      <c r="E38" s="77"/>
      <c r="F38" s="78"/>
      <c r="G38" s="79"/>
      <c r="H38" s="79"/>
    </row>
    <row r="39" s="31" customFormat="1" ht="14" customHeight="1" spans="1:8">
      <c r="A39" s="74" t="s">
        <v>297</v>
      </c>
      <c r="B39" s="72">
        <v>435</v>
      </c>
      <c r="C39" s="72">
        <f t="shared" si="2"/>
        <v>6995</v>
      </c>
      <c r="D39" s="72">
        <v>7430</v>
      </c>
      <c r="E39" s="77"/>
      <c r="F39" s="78"/>
      <c r="G39" s="79"/>
      <c r="H39" s="79"/>
    </row>
    <row r="40" s="31" customFormat="1" ht="15" hidden="1" customHeight="1" spans="1:8">
      <c r="A40" s="74" t="s">
        <v>299</v>
      </c>
      <c r="B40" s="72"/>
      <c r="C40" s="72">
        <f t="shared" si="2"/>
        <v>0</v>
      </c>
      <c r="D40" s="72"/>
      <c r="E40" s="77"/>
      <c r="F40" s="78"/>
      <c r="G40" s="79"/>
      <c r="H40" s="79"/>
    </row>
    <row r="41" s="31" customFormat="1" ht="15" customHeight="1" spans="1:8">
      <c r="A41" s="74" t="s">
        <v>301</v>
      </c>
      <c r="B41" s="72">
        <v>32599</v>
      </c>
      <c r="C41" s="72">
        <f t="shared" si="2"/>
        <v>-19925</v>
      </c>
      <c r="D41" s="72">
        <v>12674</v>
      </c>
      <c r="E41" s="77"/>
      <c r="F41" s="78"/>
      <c r="G41" s="79"/>
      <c r="H41" s="79"/>
    </row>
    <row r="42" s="31" customFormat="1" ht="15" customHeight="1" spans="1:8">
      <c r="A42" s="74" t="s">
        <v>303</v>
      </c>
      <c r="B42" s="72">
        <v>2153</v>
      </c>
      <c r="C42" s="72">
        <f t="shared" si="2"/>
        <v>-2153</v>
      </c>
      <c r="D42" s="72"/>
      <c r="E42" s="82"/>
      <c r="F42" s="83"/>
      <c r="G42" s="79"/>
      <c r="H42" s="79"/>
    </row>
    <row r="43" s="31" customFormat="1" ht="15" customHeight="1" spans="1:8">
      <c r="A43" s="74" t="s">
        <v>305</v>
      </c>
      <c r="B43" s="72"/>
      <c r="C43" s="72">
        <f t="shared" si="2"/>
        <v>30</v>
      </c>
      <c r="D43" s="72">
        <v>30</v>
      </c>
      <c r="E43" s="82"/>
      <c r="F43" s="83"/>
      <c r="G43" s="79"/>
      <c r="H43" s="79"/>
    </row>
    <row r="44" s="31" customFormat="1" ht="15" customHeight="1" spans="1:8">
      <c r="A44" s="74" t="s">
        <v>307</v>
      </c>
      <c r="B44" s="72"/>
      <c r="C44" s="72">
        <f t="shared" si="2"/>
        <v>500</v>
      </c>
      <c r="D44" s="72">
        <v>500</v>
      </c>
      <c r="E44" s="84"/>
      <c r="F44" s="85"/>
      <c r="G44" s="79"/>
      <c r="H44" s="79"/>
    </row>
    <row r="45" s="31" customFormat="1" ht="15" hidden="1" customHeight="1" spans="1:8">
      <c r="A45" s="74" t="s">
        <v>308</v>
      </c>
      <c r="B45" s="72"/>
      <c r="C45" s="72">
        <f t="shared" si="2"/>
        <v>0</v>
      </c>
      <c r="D45" s="72"/>
      <c r="E45" s="84"/>
      <c r="F45" s="85"/>
      <c r="G45" s="79"/>
      <c r="H45" s="79"/>
    </row>
    <row r="46" s="31" customFormat="1" ht="15" customHeight="1" spans="1:8">
      <c r="A46" s="74" t="s">
        <v>2486</v>
      </c>
      <c r="B46" s="72"/>
      <c r="C46" s="72">
        <f t="shared" si="2"/>
        <v>356</v>
      </c>
      <c r="D46" s="72">
        <v>356</v>
      </c>
      <c r="E46" s="84"/>
      <c r="F46" s="85"/>
      <c r="G46" s="79"/>
      <c r="H46" s="79"/>
    </row>
    <row r="47" s="31" customFormat="1" ht="15" customHeight="1" spans="1:8">
      <c r="A47" s="74" t="s">
        <v>312</v>
      </c>
      <c r="B47" s="72"/>
      <c r="C47" s="72">
        <f t="shared" si="2"/>
        <v>7</v>
      </c>
      <c r="D47" s="72">
        <v>7</v>
      </c>
      <c r="E47" s="84"/>
      <c r="F47" s="85"/>
      <c r="G47" s="79"/>
      <c r="H47" s="79"/>
    </row>
    <row r="48" s="31" customFormat="1" ht="15" customHeight="1" spans="1:8">
      <c r="A48" s="74" t="s">
        <v>313</v>
      </c>
      <c r="B48" s="72"/>
      <c r="C48" s="72">
        <f t="shared" si="2"/>
        <v>9</v>
      </c>
      <c r="D48" s="72">
        <v>9</v>
      </c>
      <c r="E48" s="84"/>
      <c r="F48" s="85"/>
      <c r="G48" s="79"/>
      <c r="H48" s="79"/>
    </row>
    <row r="49" ht="15" customHeight="1" spans="1:8">
      <c r="A49" s="74" t="s">
        <v>314</v>
      </c>
      <c r="B49" s="72">
        <v>108</v>
      </c>
      <c r="C49" s="72">
        <f t="shared" si="2"/>
        <v>-104</v>
      </c>
      <c r="D49" s="72">
        <v>4</v>
      </c>
      <c r="E49" s="84"/>
      <c r="F49" s="85"/>
      <c r="G49" s="79"/>
      <c r="H49" s="79"/>
    </row>
    <row r="50" ht="15" customHeight="1" spans="1:8">
      <c r="A50" s="86" t="s">
        <v>315</v>
      </c>
      <c r="B50" s="72"/>
      <c r="C50" s="72">
        <f t="shared" si="2"/>
        <v>25</v>
      </c>
      <c r="D50" s="72">
        <v>25</v>
      </c>
      <c r="E50" s="84"/>
      <c r="F50" s="85"/>
      <c r="G50" s="79"/>
      <c r="H50" s="87"/>
    </row>
    <row r="51" ht="15" customHeight="1" spans="1:8">
      <c r="A51" s="88" t="s">
        <v>319</v>
      </c>
      <c r="B51" s="89">
        <f>B6+B31</f>
        <v>83709</v>
      </c>
      <c r="C51" s="89">
        <f>C6+C31</f>
        <v>61417</v>
      </c>
      <c r="D51" s="89">
        <f>D6+D31</f>
        <v>145126</v>
      </c>
      <c r="E51" s="90" t="s">
        <v>92</v>
      </c>
      <c r="F51" s="91">
        <f>SUM(F6:F50)</f>
        <v>83709</v>
      </c>
      <c r="G51" s="92">
        <f>H51-F51</f>
        <v>61417</v>
      </c>
      <c r="H51" s="93">
        <f>SUM(H6:H50)</f>
        <v>145126</v>
      </c>
    </row>
    <row r="52" spans="1:4">
      <c r="A52" s="94"/>
      <c r="B52" s="95"/>
      <c r="C52" s="96"/>
      <c r="D52" s="96"/>
    </row>
  </sheetData>
  <mergeCells count="5">
    <mergeCell ref="A1:H1"/>
    <mergeCell ref="A2:H2"/>
    <mergeCell ref="A3:F3"/>
    <mergeCell ref="A4:D4"/>
    <mergeCell ref="E4:H4"/>
  </mergeCells>
  <dataValidations count="2">
    <dataValidation type="whole" operator="between" allowBlank="1" showInputMessage="1" showErrorMessage="1" sqref="F1 F4:F5 F52:F65548">
      <formula1>0</formula1>
      <formula2>100000000000</formula2>
    </dataValidation>
    <dataValidation type="whole" operator="between" allowBlank="1" showInputMessage="1" showErrorMessage="1" error="请输入整数！" sqref="F35 F36 F37 F38 F39 F50 F51 H51 F6:F21 F22:F25 F26:F29 F30:F34 F40:F45 F46:F49">
      <formula1>-100000000</formula1>
      <formula2>100000000</formula2>
    </dataValidation>
  </dataValidations>
  <printOptions horizontalCentered="1"/>
  <pageMargins left="0.160416666666667" right="0.160416666666667" top="0.409027777777778" bottom="0.409027777777778" header="0.511805555555556" footer="0.511805555555556"/>
  <pageSetup paperSize="9" orientation="portrait" horizontalDpi="600"/>
  <headerFooter/>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0000FF"/>
  </sheetPr>
  <dimension ref="A1:L26"/>
  <sheetViews>
    <sheetView topLeftCell="A3" workbookViewId="0">
      <selection activeCell="K16" sqref="K16"/>
    </sheetView>
  </sheetViews>
  <sheetFormatPr defaultColWidth="9" defaultRowHeight="14.25"/>
  <cols>
    <col min="1" max="1" width="22.75" style="34" customWidth="1"/>
    <col min="2" max="2" width="9" style="34"/>
    <col min="3" max="3" width="9.25" style="34"/>
    <col min="4" max="4" width="9" style="34"/>
    <col min="5" max="5" width="25" style="34" customWidth="1"/>
    <col min="6" max="6" width="9" style="34"/>
    <col min="7" max="7" width="9.25" style="34"/>
    <col min="8" max="16384" width="9" style="34"/>
  </cols>
  <sheetData>
    <row r="1" s="31" customFormat="1" ht="33" customHeight="1" spans="1:8">
      <c r="A1" s="35" t="s">
        <v>2487</v>
      </c>
      <c r="B1" s="35"/>
      <c r="C1" s="35"/>
      <c r="D1" s="35"/>
      <c r="E1" s="35"/>
      <c r="F1" s="35"/>
      <c r="G1" s="35"/>
      <c r="H1" s="35"/>
    </row>
    <row r="2" s="31" customFormat="1" ht="32" customHeight="1" spans="1:8">
      <c r="A2" s="36" t="s">
        <v>1</v>
      </c>
      <c r="B2" s="36"/>
      <c r="C2" s="36"/>
      <c r="D2" s="36"/>
      <c r="E2" s="36"/>
      <c r="F2" s="36"/>
      <c r="G2" s="36"/>
      <c r="H2" s="36"/>
    </row>
    <row r="3" s="31" customFormat="1" ht="30.75" customHeight="1" spans="1:8">
      <c r="A3" s="37" t="s">
        <v>2488</v>
      </c>
      <c r="B3" s="37"/>
      <c r="C3" s="38"/>
      <c r="D3" s="38"/>
      <c r="E3" s="38"/>
      <c r="F3" s="39" t="s">
        <v>1394</v>
      </c>
      <c r="G3" s="39"/>
      <c r="H3" s="39"/>
    </row>
    <row r="4" s="31" customFormat="1" ht="25" customHeight="1" spans="1:8">
      <c r="A4" s="40" t="s">
        <v>6</v>
      </c>
      <c r="B4" s="41"/>
      <c r="C4" s="41"/>
      <c r="D4" s="41"/>
      <c r="E4" s="42" t="s">
        <v>2483</v>
      </c>
      <c r="F4" s="42"/>
      <c r="G4" s="42"/>
      <c r="H4" s="42"/>
    </row>
    <row r="5" s="31" customFormat="1" ht="25" customHeight="1" spans="1:8">
      <c r="A5" s="43" t="s">
        <v>8</v>
      </c>
      <c r="B5" s="43" t="s">
        <v>9</v>
      </c>
      <c r="C5" s="44" t="s">
        <v>10</v>
      </c>
      <c r="D5" s="44" t="s">
        <v>11</v>
      </c>
      <c r="E5" s="43" t="s">
        <v>12</v>
      </c>
      <c r="F5" s="45" t="s">
        <v>9</v>
      </c>
      <c r="G5" s="44" t="s">
        <v>10</v>
      </c>
      <c r="H5" s="44" t="s">
        <v>11</v>
      </c>
    </row>
    <row r="6" s="32" customFormat="1" ht="37" customHeight="1" spans="1:8">
      <c r="A6" s="46" t="s">
        <v>2489</v>
      </c>
      <c r="B6" s="47">
        <v>11555</v>
      </c>
      <c r="C6" s="47">
        <f t="shared" ref="C6:C18" si="0">D6-B6</f>
        <v>1105</v>
      </c>
      <c r="D6" s="47">
        <v>12660</v>
      </c>
      <c r="E6" s="48" t="s">
        <v>2490</v>
      </c>
      <c r="F6" s="47">
        <v>11555</v>
      </c>
      <c r="G6" s="47">
        <f t="shared" ref="G6:G14" si="1">H6-F6</f>
        <v>1105</v>
      </c>
      <c r="H6" s="47">
        <v>12660</v>
      </c>
    </row>
    <row r="7" s="32" customFormat="1" ht="25" customHeight="1" spans="1:8">
      <c r="A7" s="46" t="s">
        <v>2491</v>
      </c>
      <c r="B7" s="47">
        <f>SUM(B8:B19)</f>
        <v>336304</v>
      </c>
      <c r="C7" s="47">
        <f>SUM(C8:C19)</f>
        <v>-166064</v>
      </c>
      <c r="D7" s="47">
        <f>SUM(D8:D19)</f>
        <v>170240</v>
      </c>
      <c r="E7" s="46" t="s">
        <v>2492</v>
      </c>
      <c r="F7" s="49">
        <v>11555</v>
      </c>
      <c r="G7" s="47">
        <f t="shared" si="1"/>
        <v>1105</v>
      </c>
      <c r="H7" s="49">
        <v>12660</v>
      </c>
    </row>
    <row r="8" s="32" customFormat="1" ht="25" customHeight="1" spans="1:8">
      <c r="A8" s="48" t="s">
        <v>2493</v>
      </c>
      <c r="B8" s="50">
        <v>66778</v>
      </c>
      <c r="C8" s="47">
        <f t="shared" si="0"/>
        <v>3634</v>
      </c>
      <c r="D8" s="50">
        <v>70412</v>
      </c>
      <c r="E8" s="48" t="s">
        <v>2494</v>
      </c>
      <c r="F8" s="51">
        <f t="shared" ref="F8:H8" si="2">SUM(F9:F14)</f>
        <v>191786</v>
      </c>
      <c r="G8" s="51">
        <f t="shared" si="2"/>
        <v>-90000</v>
      </c>
      <c r="H8" s="51">
        <f t="shared" si="2"/>
        <v>101786</v>
      </c>
    </row>
    <row r="9" s="32" customFormat="1" ht="25" customHeight="1" spans="1:8">
      <c r="A9" s="48" t="s">
        <v>2495</v>
      </c>
      <c r="B9" s="50"/>
      <c r="C9" s="47">
        <f t="shared" si="0"/>
        <v>0</v>
      </c>
      <c r="D9" s="50"/>
      <c r="E9" s="52" t="s">
        <v>2496</v>
      </c>
      <c r="F9" s="50">
        <v>38500</v>
      </c>
      <c r="G9" s="47">
        <f t="shared" si="1"/>
        <v>-3200</v>
      </c>
      <c r="H9" s="50">
        <v>35300</v>
      </c>
    </row>
    <row r="10" s="32" customFormat="1" ht="25" customHeight="1" spans="1:8">
      <c r="A10" s="48" t="s">
        <v>2497</v>
      </c>
      <c r="B10" s="50"/>
      <c r="C10" s="47">
        <f t="shared" si="0"/>
        <v>0</v>
      </c>
      <c r="D10" s="50"/>
      <c r="E10" s="52" t="s">
        <v>2498</v>
      </c>
      <c r="F10" s="50">
        <v>1500</v>
      </c>
      <c r="G10" s="47">
        <f t="shared" si="1"/>
        <v>0</v>
      </c>
      <c r="H10" s="50">
        <v>1500</v>
      </c>
    </row>
    <row r="11" s="32" customFormat="1" ht="25" customHeight="1" spans="1:8">
      <c r="A11" s="48" t="s">
        <v>2499</v>
      </c>
      <c r="B11" s="50">
        <v>222</v>
      </c>
      <c r="C11" s="47">
        <f t="shared" si="0"/>
        <v>51</v>
      </c>
      <c r="D11" s="50">
        <v>273</v>
      </c>
      <c r="E11" s="52" t="s">
        <v>2500</v>
      </c>
      <c r="F11" s="50">
        <v>120000</v>
      </c>
      <c r="G11" s="47">
        <f t="shared" si="1"/>
        <v>-56800</v>
      </c>
      <c r="H11" s="50">
        <v>63200</v>
      </c>
    </row>
    <row r="12" s="32" customFormat="1" ht="25" customHeight="1" spans="1:8">
      <c r="A12" s="48" t="s">
        <v>2501</v>
      </c>
      <c r="B12" s="50">
        <v>1500</v>
      </c>
      <c r="C12" s="47">
        <f t="shared" si="0"/>
        <v>2510</v>
      </c>
      <c r="D12" s="50">
        <v>4010</v>
      </c>
      <c r="E12" s="52" t="s">
        <v>2502</v>
      </c>
      <c r="F12" s="50">
        <v>30000</v>
      </c>
      <c r="G12" s="47">
        <f t="shared" si="1"/>
        <v>-30000</v>
      </c>
      <c r="H12" s="50">
        <v>0</v>
      </c>
    </row>
    <row r="13" s="32" customFormat="1" ht="25" customHeight="1" spans="1:8">
      <c r="A13" s="48" t="s">
        <v>2503</v>
      </c>
      <c r="B13" s="50">
        <v>265558</v>
      </c>
      <c r="C13" s="47">
        <f t="shared" si="0"/>
        <v>-174845</v>
      </c>
      <c r="D13" s="50">
        <v>90713</v>
      </c>
      <c r="E13" s="52" t="s">
        <v>2504</v>
      </c>
      <c r="F13" s="50">
        <v>1736</v>
      </c>
      <c r="G13" s="47">
        <f t="shared" si="1"/>
        <v>0</v>
      </c>
      <c r="H13" s="50">
        <v>1736</v>
      </c>
    </row>
    <row r="14" s="32" customFormat="1" ht="25" customHeight="1" spans="1:8">
      <c r="A14" s="48" t="s">
        <v>2505</v>
      </c>
      <c r="B14" s="50">
        <v>300</v>
      </c>
      <c r="C14" s="47">
        <f t="shared" si="0"/>
        <v>0</v>
      </c>
      <c r="D14" s="50">
        <v>300</v>
      </c>
      <c r="E14" s="52" t="s">
        <v>2506</v>
      </c>
      <c r="F14" s="50">
        <v>50</v>
      </c>
      <c r="G14" s="47">
        <f t="shared" si="1"/>
        <v>0</v>
      </c>
      <c r="H14" s="50">
        <v>50</v>
      </c>
    </row>
    <row r="15" s="32" customFormat="1" ht="25" customHeight="1" spans="1:12">
      <c r="A15" s="48" t="s">
        <v>2507</v>
      </c>
      <c r="B15" s="50">
        <v>160</v>
      </c>
      <c r="C15" s="47">
        <f t="shared" si="0"/>
        <v>0</v>
      </c>
      <c r="D15" s="50">
        <v>160</v>
      </c>
      <c r="E15" s="48" t="s">
        <v>2508</v>
      </c>
      <c r="F15" s="51">
        <f t="shared" ref="F15:H15" si="3">SUM(F16:F17)</f>
        <v>460</v>
      </c>
      <c r="G15" s="51">
        <f t="shared" si="3"/>
        <v>0</v>
      </c>
      <c r="H15" s="51">
        <f t="shared" si="3"/>
        <v>460</v>
      </c>
      <c r="I15" s="59"/>
      <c r="J15" s="59"/>
      <c r="K15" s="59"/>
      <c r="L15" s="59"/>
    </row>
    <row r="16" s="32" customFormat="1" ht="25" customHeight="1" spans="1:8">
      <c r="A16" s="48" t="s">
        <v>2509</v>
      </c>
      <c r="B16" s="50">
        <v>1736</v>
      </c>
      <c r="C16" s="47">
        <f t="shared" si="0"/>
        <v>2552</v>
      </c>
      <c r="D16" s="50">
        <v>4288</v>
      </c>
      <c r="E16" s="52" t="s">
        <v>2510</v>
      </c>
      <c r="F16" s="50">
        <v>300</v>
      </c>
      <c r="G16" s="47">
        <f t="shared" ref="G16:G25" si="4">H16-F16</f>
        <v>0</v>
      </c>
      <c r="H16" s="50">
        <v>300</v>
      </c>
    </row>
    <row r="17" s="32" customFormat="1" ht="25" customHeight="1" spans="1:8">
      <c r="A17" s="48" t="s">
        <v>2511</v>
      </c>
      <c r="B17" s="50">
        <v>50</v>
      </c>
      <c r="C17" s="47">
        <f t="shared" si="0"/>
        <v>0</v>
      </c>
      <c r="D17" s="50">
        <v>50</v>
      </c>
      <c r="E17" s="48" t="s">
        <v>2507</v>
      </c>
      <c r="F17" s="50">
        <v>160</v>
      </c>
      <c r="G17" s="47">
        <f t="shared" si="4"/>
        <v>0</v>
      </c>
      <c r="H17" s="50">
        <v>160</v>
      </c>
    </row>
    <row r="18" s="32" customFormat="1" ht="25" customHeight="1" spans="1:8">
      <c r="A18" s="48" t="s">
        <v>2512</v>
      </c>
      <c r="B18" s="50"/>
      <c r="C18" s="47">
        <f t="shared" si="0"/>
        <v>34</v>
      </c>
      <c r="D18" s="50">
        <v>34</v>
      </c>
      <c r="E18" s="48" t="s">
        <v>2513</v>
      </c>
      <c r="F18" s="51">
        <f t="shared" ref="F18:H18" si="5">SUM(F19:F24)</f>
        <v>137418</v>
      </c>
      <c r="G18" s="51">
        <f t="shared" si="5"/>
        <v>-75806</v>
      </c>
      <c r="H18" s="51">
        <f t="shared" si="5"/>
        <v>61612</v>
      </c>
    </row>
    <row r="19" s="32" customFormat="1" ht="30" customHeight="1" spans="1:8">
      <c r="A19" s="48"/>
      <c r="B19" s="50"/>
      <c r="C19" s="50"/>
      <c r="D19" s="50"/>
      <c r="E19" s="48" t="s">
        <v>2514</v>
      </c>
      <c r="F19" s="50"/>
      <c r="G19" s="47">
        <f t="shared" si="4"/>
        <v>28730</v>
      </c>
      <c r="H19" s="50">
        <v>28730</v>
      </c>
    </row>
    <row r="20" s="32" customFormat="1" ht="30" customHeight="1" spans="1:8">
      <c r="A20" s="48"/>
      <c r="B20" s="50"/>
      <c r="C20" s="50"/>
      <c r="D20" s="50"/>
      <c r="E20" s="48" t="s">
        <v>2501</v>
      </c>
      <c r="F20" s="50"/>
      <c r="G20" s="47">
        <f t="shared" si="4"/>
        <v>2510</v>
      </c>
      <c r="H20" s="50">
        <v>2510</v>
      </c>
    </row>
    <row r="21" s="32" customFormat="1" ht="30" customHeight="1" spans="1:8">
      <c r="A21" s="48"/>
      <c r="B21" s="50"/>
      <c r="C21" s="50"/>
      <c r="D21" s="50"/>
      <c r="E21" s="48" t="s">
        <v>2515</v>
      </c>
      <c r="F21" s="50"/>
      <c r="G21" s="47">
        <f t="shared" si="4"/>
        <v>0</v>
      </c>
      <c r="H21" s="50"/>
    </row>
    <row r="22" s="32" customFormat="1" ht="30" customHeight="1" spans="1:8">
      <c r="A22" s="48"/>
      <c r="B22" s="50"/>
      <c r="C22" s="50"/>
      <c r="D22" s="50"/>
      <c r="E22" s="48" t="s">
        <v>2516</v>
      </c>
      <c r="F22" s="50">
        <v>137418</v>
      </c>
      <c r="G22" s="47">
        <f t="shared" si="4"/>
        <v>-109632</v>
      </c>
      <c r="H22" s="50">
        <v>27786</v>
      </c>
    </row>
    <row r="23" s="32" customFormat="1" ht="30" customHeight="1" spans="1:8">
      <c r="A23" s="48"/>
      <c r="B23" s="50"/>
      <c r="C23" s="50"/>
      <c r="D23" s="50"/>
      <c r="E23" s="48" t="s">
        <v>2509</v>
      </c>
      <c r="F23" s="50"/>
      <c r="G23" s="47">
        <f t="shared" si="4"/>
        <v>2552</v>
      </c>
      <c r="H23" s="50">
        <v>2552</v>
      </c>
    </row>
    <row r="24" s="32" customFormat="1" ht="30" customHeight="1" spans="1:8">
      <c r="A24" s="48"/>
      <c r="B24" s="50"/>
      <c r="C24" s="50"/>
      <c r="D24" s="50"/>
      <c r="E24" s="48" t="s">
        <v>2512</v>
      </c>
      <c r="F24" s="50"/>
      <c r="G24" s="47">
        <f t="shared" si="4"/>
        <v>34</v>
      </c>
      <c r="H24" s="53">
        <v>34</v>
      </c>
    </row>
    <row r="25" s="31" customFormat="1" ht="30" customHeight="1" spans="1:8">
      <c r="A25" s="48"/>
      <c r="B25" s="50"/>
      <c r="C25" s="50"/>
      <c r="D25" s="50"/>
      <c r="E25" s="54" t="s">
        <v>2517</v>
      </c>
      <c r="F25" s="50">
        <v>6640</v>
      </c>
      <c r="G25" s="55">
        <f t="shared" si="4"/>
        <v>-258</v>
      </c>
      <c r="H25" s="53">
        <v>6382</v>
      </c>
    </row>
    <row r="26" s="33" customFormat="1" ht="34" customHeight="1" spans="1:8">
      <c r="A26" s="56" t="s">
        <v>2518</v>
      </c>
      <c r="B26" s="57">
        <f>B6+B7</f>
        <v>347859</v>
      </c>
      <c r="C26" s="57">
        <f>C6+C7</f>
        <v>-164959</v>
      </c>
      <c r="D26" s="57">
        <f>D6+D7</f>
        <v>182900</v>
      </c>
      <c r="E26" s="56" t="s">
        <v>2518</v>
      </c>
      <c r="F26" s="58">
        <f t="shared" ref="F26:H26" si="6">F6+F8+F15+F18+F25</f>
        <v>347859</v>
      </c>
      <c r="G26" s="58">
        <f t="shared" si="6"/>
        <v>-164959</v>
      </c>
      <c r="H26" s="57">
        <f t="shared" si="6"/>
        <v>182900</v>
      </c>
    </row>
  </sheetData>
  <mergeCells count="4">
    <mergeCell ref="A1:H1"/>
    <mergeCell ref="A2:H2"/>
    <mergeCell ref="A4:D4"/>
    <mergeCell ref="E4:H4"/>
  </mergeCells>
  <dataValidations count="2">
    <dataValidation type="whole" operator="between" allowBlank="1" showInputMessage="1" showErrorMessage="1" sqref="F5 F26:H26">
      <formula1>0</formula1>
      <formula2>100000000000</formula2>
    </dataValidation>
    <dataValidation type="whole" operator="between" allowBlank="1" showInputMessage="1" showErrorMessage="1" error="请输入整数！" sqref="B6 C6 D6 B7:D7 G25 C8:C16 C17:C18 F6:F7 G6:G7 G9:G14 G16:G17 G19:G22 G23:G24 H6:H7">
      <formula1>-100000000</formula1>
      <formula2>100000000</formula2>
    </dataValidation>
  </dataValidations>
  <pageMargins left="0.75" right="0.75" top="1" bottom="1" header="0.511805555555556" footer="0.511805555555556"/>
  <headerFooter/>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0000FF"/>
  </sheetPr>
  <dimension ref="A1:L64"/>
  <sheetViews>
    <sheetView workbookViewId="0">
      <pane xSplit="1" ySplit="4" topLeftCell="C45" activePane="bottomRight" state="frozen"/>
      <selection/>
      <selection pane="topRight"/>
      <selection pane="bottomLeft"/>
      <selection pane="bottomRight" activeCell="G55" sqref="G55"/>
    </sheetView>
  </sheetViews>
  <sheetFormatPr defaultColWidth="9" defaultRowHeight="14.25"/>
  <cols>
    <col min="1" max="1" width="35.625" style="1" customWidth="1"/>
    <col min="2" max="2" width="8.125" style="1" customWidth="1"/>
    <col min="3" max="3" width="7.5" style="1" customWidth="1"/>
    <col min="4" max="4" width="10" style="3" customWidth="1"/>
    <col min="5" max="5" width="11.625" style="3" customWidth="1"/>
    <col min="6" max="6" width="10" style="3" customWidth="1"/>
    <col min="7" max="7" width="45.25" style="1" customWidth="1"/>
    <col min="8" max="8" width="7.625" style="1" customWidth="1"/>
    <col min="9" max="9" width="7.25" style="1" customWidth="1"/>
    <col min="10" max="10" width="9.375" style="1" customWidth="1"/>
    <col min="11" max="16384" width="9" style="1"/>
  </cols>
  <sheetData>
    <row r="1" s="1" customFormat="1" ht="18" customHeight="1" spans="1:10">
      <c r="A1" s="4" t="s">
        <v>2519</v>
      </c>
      <c r="B1" s="4"/>
      <c r="C1" s="4"/>
      <c r="D1" s="5"/>
      <c r="E1" s="5"/>
      <c r="F1" s="5"/>
      <c r="G1" s="4"/>
      <c r="H1" s="4"/>
      <c r="I1" s="4"/>
      <c r="J1" s="4"/>
    </row>
    <row r="2" s="1" customFormat="1" ht="18" customHeight="1" spans="1:10">
      <c r="A2" s="6"/>
      <c r="D2" s="3"/>
      <c r="E2" s="3"/>
      <c r="F2" s="3"/>
      <c r="H2" s="7" t="s">
        <v>95</v>
      </c>
      <c r="I2" s="7"/>
      <c r="J2" s="7"/>
    </row>
    <row r="3" s="1" customFormat="1" ht="31.5" customHeight="1" spans="1:12">
      <c r="A3" s="8" t="s">
        <v>2520</v>
      </c>
      <c r="B3" s="9"/>
      <c r="C3" s="9"/>
      <c r="D3" s="9"/>
      <c r="E3" s="9"/>
      <c r="F3" s="9"/>
      <c r="G3" s="8" t="s">
        <v>2521</v>
      </c>
      <c r="H3" s="9"/>
      <c r="I3" s="9"/>
      <c r="J3" s="9"/>
      <c r="K3" s="9"/>
      <c r="L3" s="28"/>
    </row>
    <row r="4" s="1" customFormat="1" ht="48.75" customHeight="1" spans="1:12">
      <c r="A4" s="10" t="s">
        <v>2522</v>
      </c>
      <c r="B4" s="11" t="s">
        <v>2523</v>
      </c>
      <c r="C4" s="10" t="s">
        <v>9</v>
      </c>
      <c r="D4" s="12" t="s">
        <v>2524</v>
      </c>
      <c r="E4" s="12" t="s">
        <v>2525</v>
      </c>
      <c r="F4" s="12" t="s">
        <v>11</v>
      </c>
      <c r="G4" s="10" t="s">
        <v>2522</v>
      </c>
      <c r="H4" s="11" t="s">
        <v>2523</v>
      </c>
      <c r="I4" s="10" t="s">
        <v>9</v>
      </c>
      <c r="J4" s="29" t="s">
        <v>2524</v>
      </c>
      <c r="K4" s="12" t="s">
        <v>2525</v>
      </c>
      <c r="L4" s="12" t="s">
        <v>11</v>
      </c>
    </row>
    <row r="5" s="1" customFormat="1" ht="20.1" customHeight="1" spans="1:12">
      <c r="A5" s="13" t="s">
        <v>2526</v>
      </c>
      <c r="B5" s="14"/>
      <c r="C5" s="14"/>
      <c r="D5" s="15"/>
      <c r="E5" s="15">
        <f>F5-C5</f>
        <v>0</v>
      </c>
      <c r="F5" s="15"/>
      <c r="G5" s="13" t="s">
        <v>2527</v>
      </c>
      <c r="H5" s="16">
        <f t="shared" ref="H5:L5" si="0">H6+H7+H8</f>
        <v>80</v>
      </c>
      <c r="I5" s="16">
        <f t="shared" si="0"/>
        <v>292</v>
      </c>
      <c r="J5" s="16">
        <f t="shared" si="0"/>
        <v>0</v>
      </c>
      <c r="K5" s="16">
        <f t="shared" si="0"/>
        <v>70</v>
      </c>
      <c r="L5" s="16">
        <f t="shared" si="0"/>
        <v>362</v>
      </c>
    </row>
    <row r="6" s="1" customFormat="1" ht="20.1" customHeight="1" spans="1:12">
      <c r="A6" s="13" t="s">
        <v>2528</v>
      </c>
      <c r="B6" s="14"/>
      <c r="C6" s="14"/>
      <c r="D6" s="15"/>
      <c r="E6" s="15">
        <f t="shared" ref="E6:E37" si="1">F6-C6</f>
        <v>0</v>
      </c>
      <c r="F6" s="15"/>
      <c r="G6" s="17" t="s">
        <v>2529</v>
      </c>
      <c r="H6" s="18"/>
      <c r="I6" s="14"/>
      <c r="J6" s="30"/>
      <c r="K6" s="24">
        <f t="shared" ref="K6:K37" si="2">L6-I6</f>
        <v>30</v>
      </c>
      <c r="L6" s="24">
        <v>30</v>
      </c>
    </row>
    <row r="7" s="1" customFormat="1" ht="20.1" customHeight="1" spans="1:12">
      <c r="A7" s="13" t="s">
        <v>2530</v>
      </c>
      <c r="B7" s="14"/>
      <c r="C7" s="14"/>
      <c r="D7" s="15"/>
      <c r="E7" s="15">
        <f t="shared" si="1"/>
        <v>0</v>
      </c>
      <c r="F7" s="15"/>
      <c r="G7" s="17" t="s">
        <v>2531</v>
      </c>
      <c r="H7" s="18">
        <v>80</v>
      </c>
      <c r="I7" s="14">
        <v>292</v>
      </c>
      <c r="J7" s="30"/>
      <c r="K7" s="24">
        <f t="shared" si="2"/>
        <v>40</v>
      </c>
      <c r="L7" s="24">
        <v>332</v>
      </c>
    </row>
    <row r="8" s="1" customFormat="1" ht="20.1" customHeight="1" spans="1:12">
      <c r="A8" s="13" t="s">
        <v>2532</v>
      </c>
      <c r="B8" s="14"/>
      <c r="C8" s="14"/>
      <c r="D8" s="15"/>
      <c r="E8" s="15">
        <f t="shared" si="1"/>
        <v>0</v>
      </c>
      <c r="F8" s="15"/>
      <c r="G8" s="17" t="s">
        <v>2533</v>
      </c>
      <c r="H8" s="18"/>
      <c r="I8" s="14"/>
      <c r="J8" s="30"/>
      <c r="K8" s="24">
        <f t="shared" si="2"/>
        <v>0</v>
      </c>
      <c r="L8" s="24"/>
    </row>
    <row r="9" s="1" customFormat="1" ht="20.1" customHeight="1" spans="1:12">
      <c r="A9" s="13" t="s">
        <v>2534</v>
      </c>
      <c r="B9" s="14"/>
      <c r="C9" s="14"/>
      <c r="D9" s="15"/>
      <c r="E9" s="15">
        <f t="shared" si="1"/>
        <v>0</v>
      </c>
      <c r="F9" s="15"/>
      <c r="G9" s="13" t="s">
        <v>2535</v>
      </c>
      <c r="H9" s="19">
        <f t="shared" ref="H9:L9" si="3">SUM(H10:H11)</f>
        <v>0</v>
      </c>
      <c r="I9" s="19">
        <f t="shared" si="3"/>
        <v>22</v>
      </c>
      <c r="J9" s="19">
        <f t="shared" si="3"/>
        <v>0</v>
      </c>
      <c r="K9" s="19">
        <f t="shared" si="3"/>
        <v>16</v>
      </c>
      <c r="L9" s="19">
        <f t="shared" si="3"/>
        <v>38</v>
      </c>
    </row>
    <row r="10" s="1" customFormat="1" ht="20.1" customHeight="1" spans="1:12">
      <c r="A10" s="13" t="s">
        <v>2536</v>
      </c>
      <c r="B10" s="14"/>
      <c r="C10" s="14"/>
      <c r="D10" s="15"/>
      <c r="E10" s="15">
        <f t="shared" si="1"/>
        <v>0</v>
      </c>
      <c r="F10" s="15"/>
      <c r="G10" s="20" t="s">
        <v>2537</v>
      </c>
      <c r="H10" s="14"/>
      <c r="I10" s="14"/>
      <c r="J10" s="30"/>
      <c r="K10" s="24">
        <f t="shared" si="2"/>
        <v>0</v>
      </c>
      <c r="L10" s="24"/>
    </row>
    <row r="11" s="1" customFormat="1" ht="20.1" customHeight="1" spans="1:12">
      <c r="A11" s="13" t="s">
        <v>2538</v>
      </c>
      <c r="B11" s="14"/>
      <c r="C11" s="14"/>
      <c r="D11" s="15"/>
      <c r="E11" s="15">
        <f t="shared" si="1"/>
        <v>0</v>
      </c>
      <c r="F11" s="15"/>
      <c r="G11" s="20" t="s">
        <v>2539</v>
      </c>
      <c r="H11" s="14"/>
      <c r="I11" s="14">
        <v>22</v>
      </c>
      <c r="J11" s="14"/>
      <c r="K11" s="24">
        <f t="shared" si="2"/>
        <v>16</v>
      </c>
      <c r="L11" s="14">
        <v>38</v>
      </c>
    </row>
    <row r="12" s="1" customFormat="1" ht="20.1" customHeight="1" spans="1:12">
      <c r="A12" s="13" t="s">
        <v>2540</v>
      </c>
      <c r="B12" s="14"/>
      <c r="C12" s="14"/>
      <c r="D12" s="15"/>
      <c r="E12" s="15">
        <f t="shared" si="1"/>
        <v>0</v>
      </c>
      <c r="F12" s="15"/>
      <c r="G12" s="13" t="s">
        <v>2541</v>
      </c>
      <c r="H12" s="14">
        <f>SUM(H13:H14)</f>
        <v>0</v>
      </c>
      <c r="I12" s="14">
        <f>SUM(I13:I14)</f>
        <v>0</v>
      </c>
      <c r="J12" s="30"/>
      <c r="K12" s="24">
        <f t="shared" si="2"/>
        <v>0</v>
      </c>
      <c r="L12" s="24"/>
    </row>
    <row r="13" s="1" customFormat="1" ht="20.1" customHeight="1" spans="1:12">
      <c r="A13" s="13" t="s">
        <v>2542</v>
      </c>
      <c r="B13" s="14"/>
      <c r="C13" s="14"/>
      <c r="D13" s="15"/>
      <c r="E13" s="15">
        <f t="shared" si="1"/>
        <v>0</v>
      </c>
      <c r="F13" s="15"/>
      <c r="G13" s="13" t="s">
        <v>2543</v>
      </c>
      <c r="H13" s="14"/>
      <c r="I13" s="14"/>
      <c r="J13" s="30"/>
      <c r="K13" s="24">
        <f t="shared" si="2"/>
        <v>0</v>
      </c>
      <c r="L13" s="24"/>
    </row>
    <row r="14" s="1" customFormat="1" ht="20.1" customHeight="1" spans="1:12">
      <c r="A14" s="13" t="s">
        <v>2544</v>
      </c>
      <c r="B14" s="14">
        <v>1465</v>
      </c>
      <c r="C14" s="14">
        <v>1500</v>
      </c>
      <c r="D14" s="15">
        <f t="shared" ref="D14:D16" si="4">C14/B14*100</f>
        <v>102.389078498294</v>
      </c>
      <c r="E14" s="15">
        <f t="shared" si="1"/>
        <v>2510</v>
      </c>
      <c r="F14" s="21">
        <v>4010</v>
      </c>
      <c r="G14" s="13" t="s">
        <v>2545</v>
      </c>
      <c r="H14" s="14"/>
      <c r="I14" s="14"/>
      <c r="J14" s="30"/>
      <c r="K14" s="24">
        <f t="shared" si="2"/>
        <v>0</v>
      </c>
      <c r="L14" s="24"/>
    </row>
    <row r="15" s="1" customFormat="1" ht="20.1" customHeight="1" spans="1:12">
      <c r="A15" s="13" t="s">
        <v>2546</v>
      </c>
      <c r="B15" s="14">
        <v>69</v>
      </c>
      <c r="C15" s="14">
        <v>222</v>
      </c>
      <c r="D15" s="15">
        <f t="shared" si="4"/>
        <v>321.739130434783</v>
      </c>
      <c r="E15" s="15">
        <f t="shared" si="1"/>
        <v>51</v>
      </c>
      <c r="F15" s="21">
        <v>273</v>
      </c>
      <c r="G15" s="13" t="s">
        <v>2547</v>
      </c>
      <c r="H15" s="14">
        <f t="shared" ref="H15:L15" si="5">SUM(H16:H22)</f>
        <v>50841</v>
      </c>
      <c r="I15" s="14">
        <f t="shared" si="5"/>
        <v>191853</v>
      </c>
      <c r="J15" s="30">
        <f>I15/H15*100</f>
        <v>377.358824570721</v>
      </c>
      <c r="K15" s="14">
        <f t="shared" si="5"/>
        <v>-90000</v>
      </c>
      <c r="L15" s="14">
        <f t="shared" si="5"/>
        <v>101853</v>
      </c>
    </row>
    <row r="16" s="1" customFormat="1" ht="20.1" customHeight="1" spans="1:12">
      <c r="A16" s="13" t="s">
        <v>2548</v>
      </c>
      <c r="B16" s="22">
        <v>93277</v>
      </c>
      <c r="C16" s="14">
        <v>332336</v>
      </c>
      <c r="D16" s="15">
        <f t="shared" si="4"/>
        <v>356.28933177525</v>
      </c>
      <c r="E16" s="15">
        <f t="shared" si="1"/>
        <v>-171211</v>
      </c>
      <c r="F16" s="21">
        <v>161125</v>
      </c>
      <c r="G16" s="13" t="s">
        <v>2549</v>
      </c>
      <c r="H16" s="14">
        <v>49942</v>
      </c>
      <c r="I16" s="14">
        <v>188534</v>
      </c>
      <c r="J16" s="30">
        <f>I16/H16*100</f>
        <v>377.505906851948</v>
      </c>
      <c r="K16" s="24">
        <f t="shared" si="2"/>
        <v>-90000</v>
      </c>
      <c r="L16" s="24">
        <v>98534</v>
      </c>
    </row>
    <row r="17" s="1" customFormat="1" ht="35" customHeight="1" spans="1:12">
      <c r="A17" s="13" t="s">
        <v>2550</v>
      </c>
      <c r="B17" s="14"/>
      <c r="C17" s="14"/>
      <c r="D17" s="15"/>
      <c r="E17" s="15">
        <f t="shared" si="1"/>
        <v>0</v>
      </c>
      <c r="F17" s="15"/>
      <c r="G17" s="13" t="s">
        <v>2551</v>
      </c>
      <c r="H17" s="14"/>
      <c r="I17" s="14"/>
      <c r="J17" s="30"/>
      <c r="K17" s="24">
        <f t="shared" si="2"/>
        <v>0</v>
      </c>
      <c r="L17" s="24"/>
    </row>
    <row r="18" s="1" customFormat="1" ht="20.1" customHeight="1" spans="1:12">
      <c r="A18" s="13" t="s">
        <v>2552</v>
      </c>
      <c r="B18" s="22">
        <v>458</v>
      </c>
      <c r="C18" s="14">
        <v>460</v>
      </c>
      <c r="D18" s="15">
        <f t="shared" ref="D18:D25" si="6">C18/B18*100</f>
        <v>100.436681222707</v>
      </c>
      <c r="E18" s="15">
        <f t="shared" si="1"/>
        <v>0</v>
      </c>
      <c r="F18" s="15">
        <v>460</v>
      </c>
      <c r="G18" s="13" t="s">
        <v>2553</v>
      </c>
      <c r="H18" s="14">
        <v>854</v>
      </c>
      <c r="I18" s="14">
        <v>1500</v>
      </c>
      <c r="J18" s="30"/>
      <c r="K18" s="24">
        <f t="shared" si="2"/>
        <v>0</v>
      </c>
      <c r="L18" s="24">
        <v>1500</v>
      </c>
    </row>
    <row r="19" s="1" customFormat="1" ht="20.1" customHeight="1" spans="1:12">
      <c r="A19" s="13" t="s">
        <v>2554</v>
      </c>
      <c r="B19" s="22">
        <v>1021</v>
      </c>
      <c r="C19" s="14">
        <v>1736</v>
      </c>
      <c r="D19" s="15">
        <f t="shared" si="6"/>
        <v>170.029382957884</v>
      </c>
      <c r="E19" s="15">
        <f t="shared" si="1"/>
        <v>2552</v>
      </c>
      <c r="F19" s="15">
        <v>4288</v>
      </c>
      <c r="G19" s="13" t="s">
        <v>2555</v>
      </c>
      <c r="H19" s="14"/>
      <c r="I19" s="14"/>
      <c r="J19" s="30"/>
      <c r="K19" s="24">
        <f t="shared" si="2"/>
        <v>0</v>
      </c>
      <c r="L19" s="24"/>
    </row>
    <row r="20" s="1" customFormat="1" ht="20.1" customHeight="1" spans="1:12">
      <c r="A20" s="13" t="s">
        <v>2556</v>
      </c>
      <c r="B20" s="14"/>
      <c r="C20" s="14"/>
      <c r="D20" s="15"/>
      <c r="E20" s="15">
        <f t="shared" si="1"/>
        <v>0</v>
      </c>
      <c r="F20" s="15"/>
      <c r="G20" s="13" t="s">
        <v>2557</v>
      </c>
      <c r="H20" s="14"/>
      <c r="I20" s="14"/>
      <c r="J20" s="30"/>
      <c r="K20" s="24">
        <f t="shared" si="2"/>
        <v>0</v>
      </c>
      <c r="L20" s="24"/>
    </row>
    <row r="21" s="1" customFormat="1" ht="20.1" customHeight="1" spans="1:12">
      <c r="A21" s="13" t="s">
        <v>2558</v>
      </c>
      <c r="B21" s="14"/>
      <c r="C21" s="14"/>
      <c r="D21" s="15"/>
      <c r="E21" s="15">
        <f t="shared" si="1"/>
        <v>0</v>
      </c>
      <c r="F21" s="15"/>
      <c r="G21" s="13" t="s">
        <v>2559</v>
      </c>
      <c r="H21" s="14"/>
      <c r="I21" s="14">
        <v>1736</v>
      </c>
      <c r="J21" s="30"/>
      <c r="K21" s="24">
        <f t="shared" si="2"/>
        <v>0</v>
      </c>
      <c r="L21" s="24">
        <v>1736</v>
      </c>
    </row>
    <row r="22" s="1" customFormat="1" ht="20.1" customHeight="1" spans="1:12">
      <c r="A22" s="13" t="s">
        <v>2560</v>
      </c>
      <c r="B22" s="14"/>
      <c r="C22" s="14"/>
      <c r="D22" s="15"/>
      <c r="E22" s="15">
        <f t="shared" si="1"/>
        <v>0</v>
      </c>
      <c r="F22" s="15"/>
      <c r="G22" s="13" t="s">
        <v>2561</v>
      </c>
      <c r="H22" s="14">
        <v>45</v>
      </c>
      <c r="I22" s="14">
        <v>83</v>
      </c>
      <c r="J22" s="30">
        <f>I22/H22*100</f>
        <v>184.444444444444</v>
      </c>
      <c r="K22" s="24">
        <f t="shared" si="2"/>
        <v>0</v>
      </c>
      <c r="L22" s="24">
        <v>83</v>
      </c>
    </row>
    <row r="23" s="1" customFormat="1" ht="20.1" customHeight="1" spans="1:12">
      <c r="A23" s="13" t="s">
        <v>2562</v>
      </c>
      <c r="B23" s="14">
        <v>64</v>
      </c>
      <c r="C23" s="14">
        <v>50</v>
      </c>
      <c r="D23" s="15">
        <f t="shared" si="6"/>
        <v>78.125</v>
      </c>
      <c r="E23" s="15">
        <f t="shared" si="1"/>
        <v>0</v>
      </c>
      <c r="F23" s="15">
        <v>50</v>
      </c>
      <c r="G23" s="13" t="s">
        <v>2563</v>
      </c>
      <c r="H23" s="14">
        <f t="shared" ref="H23:L23" si="7">SUM(H24:H28)</f>
        <v>0</v>
      </c>
      <c r="I23" s="14">
        <f t="shared" si="7"/>
        <v>0</v>
      </c>
      <c r="J23" s="14">
        <f t="shared" si="7"/>
        <v>0</v>
      </c>
      <c r="K23" s="14">
        <f t="shared" si="7"/>
        <v>0</v>
      </c>
      <c r="L23" s="14">
        <f t="shared" si="7"/>
        <v>0</v>
      </c>
    </row>
    <row r="24" s="1" customFormat="1" ht="20.1" customHeight="1" spans="1:12">
      <c r="A24" s="13" t="s">
        <v>2564</v>
      </c>
      <c r="B24" s="14"/>
      <c r="C24" s="14"/>
      <c r="D24" s="15" t="e">
        <f t="shared" si="6"/>
        <v>#DIV/0!</v>
      </c>
      <c r="E24" s="15">
        <f t="shared" si="1"/>
        <v>0</v>
      </c>
      <c r="F24" s="15"/>
      <c r="G24" s="23" t="s">
        <v>2565</v>
      </c>
      <c r="H24" s="14"/>
      <c r="I24" s="14"/>
      <c r="J24" s="30"/>
      <c r="K24" s="24">
        <f t="shared" si="2"/>
        <v>0</v>
      </c>
      <c r="L24" s="24"/>
    </row>
    <row r="25" s="1" customFormat="1" ht="20.1" customHeight="1" spans="1:12">
      <c r="A25" s="13" t="s">
        <v>2566</v>
      </c>
      <c r="B25" s="14">
        <v>205</v>
      </c>
      <c r="C25" s="14"/>
      <c r="D25" s="15">
        <f t="shared" si="6"/>
        <v>0</v>
      </c>
      <c r="E25" s="15">
        <f t="shared" si="1"/>
        <v>34</v>
      </c>
      <c r="F25" s="15">
        <v>34</v>
      </c>
      <c r="G25" s="23" t="s">
        <v>2567</v>
      </c>
      <c r="H25" s="14"/>
      <c r="I25" s="14"/>
      <c r="J25" s="30"/>
      <c r="K25" s="24">
        <f t="shared" si="2"/>
        <v>0</v>
      </c>
      <c r="L25" s="24"/>
    </row>
    <row r="26" s="1" customFormat="1" ht="20.1" customHeight="1" spans="1:12">
      <c r="A26" s="14"/>
      <c r="B26" s="14"/>
      <c r="C26" s="14"/>
      <c r="D26" s="15"/>
      <c r="E26" s="15">
        <f t="shared" si="1"/>
        <v>0</v>
      </c>
      <c r="F26" s="15"/>
      <c r="G26" s="23" t="s">
        <v>2568</v>
      </c>
      <c r="H26" s="14"/>
      <c r="I26" s="14"/>
      <c r="J26" s="30"/>
      <c r="K26" s="24">
        <f t="shared" si="2"/>
        <v>0</v>
      </c>
      <c r="L26" s="24"/>
    </row>
    <row r="27" s="1" customFormat="1" ht="20.1" customHeight="1" spans="1:12">
      <c r="A27" s="14"/>
      <c r="B27" s="14"/>
      <c r="C27" s="14"/>
      <c r="D27" s="15"/>
      <c r="E27" s="15">
        <f t="shared" si="1"/>
        <v>0</v>
      </c>
      <c r="F27" s="15"/>
      <c r="G27" s="23" t="s">
        <v>2569</v>
      </c>
      <c r="H27" s="24"/>
      <c r="I27" s="24"/>
      <c r="J27" s="30"/>
      <c r="K27" s="24">
        <f t="shared" si="2"/>
        <v>0</v>
      </c>
      <c r="L27" s="24"/>
    </row>
    <row r="28" s="1" customFormat="1" ht="20.1" customHeight="1" spans="1:12">
      <c r="A28" s="14"/>
      <c r="B28" s="14"/>
      <c r="C28" s="14"/>
      <c r="D28" s="15"/>
      <c r="E28" s="15">
        <f t="shared" si="1"/>
        <v>0</v>
      </c>
      <c r="F28" s="15"/>
      <c r="G28" s="23" t="s">
        <v>2570</v>
      </c>
      <c r="H28" s="24"/>
      <c r="I28" s="24"/>
      <c r="J28" s="30"/>
      <c r="K28" s="24">
        <f t="shared" si="2"/>
        <v>0</v>
      </c>
      <c r="L28" s="24"/>
    </row>
    <row r="29" s="1" customFormat="1" ht="20.1" customHeight="1" spans="1:12">
      <c r="A29" s="20"/>
      <c r="B29" s="14"/>
      <c r="C29" s="14"/>
      <c r="D29" s="15"/>
      <c r="E29" s="15">
        <f t="shared" si="1"/>
        <v>0</v>
      </c>
      <c r="F29" s="15"/>
      <c r="G29" s="20" t="s">
        <v>2571</v>
      </c>
      <c r="H29" s="24">
        <f t="shared" ref="H29:L29" si="8">SUM(H30:H36)</f>
        <v>0</v>
      </c>
      <c r="I29" s="24">
        <f t="shared" si="8"/>
        <v>0</v>
      </c>
      <c r="J29" s="24">
        <f t="shared" si="8"/>
        <v>0</v>
      </c>
      <c r="K29" s="24">
        <f t="shared" si="8"/>
        <v>0</v>
      </c>
      <c r="L29" s="24">
        <f t="shared" si="8"/>
        <v>0</v>
      </c>
    </row>
    <row r="30" s="1" customFormat="1" ht="20.1" customHeight="1" spans="1:12">
      <c r="A30" s="20"/>
      <c r="B30" s="14"/>
      <c r="C30" s="14"/>
      <c r="D30" s="15"/>
      <c r="E30" s="15">
        <f t="shared" si="1"/>
        <v>0</v>
      </c>
      <c r="F30" s="15"/>
      <c r="G30" s="20" t="s">
        <v>2572</v>
      </c>
      <c r="H30" s="24"/>
      <c r="I30" s="24"/>
      <c r="J30" s="30"/>
      <c r="K30" s="24">
        <f t="shared" si="2"/>
        <v>0</v>
      </c>
      <c r="L30" s="24"/>
    </row>
    <row r="31" s="1" customFormat="1" ht="20.1" customHeight="1" spans="1:12">
      <c r="A31" s="20"/>
      <c r="B31" s="14"/>
      <c r="C31" s="14"/>
      <c r="D31" s="15"/>
      <c r="E31" s="15">
        <f t="shared" si="1"/>
        <v>0</v>
      </c>
      <c r="F31" s="15"/>
      <c r="G31" s="23" t="s">
        <v>2573</v>
      </c>
      <c r="H31" s="24"/>
      <c r="I31" s="24"/>
      <c r="J31" s="30"/>
      <c r="K31" s="24">
        <f t="shared" si="2"/>
        <v>0</v>
      </c>
      <c r="L31" s="24"/>
    </row>
    <row r="32" s="1" customFormat="1" ht="20.1" customHeight="1" spans="1:12">
      <c r="A32" s="20"/>
      <c r="B32" s="14"/>
      <c r="C32" s="14"/>
      <c r="D32" s="15"/>
      <c r="E32" s="15">
        <f t="shared" si="1"/>
        <v>0</v>
      </c>
      <c r="F32" s="15"/>
      <c r="G32" s="23" t="s">
        <v>2574</v>
      </c>
      <c r="H32" s="24"/>
      <c r="I32" s="24"/>
      <c r="J32" s="30"/>
      <c r="K32" s="24">
        <f t="shared" si="2"/>
        <v>0</v>
      </c>
      <c r="L32" s="24"/>
    </row>
    <row r="33" s="1" customFormat="1" ht="20.1" customHeight="1" spans="1:12">
      <c r="A33" s="20"/>
      <c r="B33" s="14"/>
      <c r="C33" s="14"/>
      <c r="D33" s="15"/>
      <c r="E33" s="15">
        <f t="shared" si="1"/>
        <v>0</v>
      </c>
      <c r="F33" s="15"/>
      <c r="G33" s="23" t="s">
        <v>2575</v>
      </c>
      <c r="H33" s="24"/>
      <c r="I33" s="24"/>
      <c r="J33" s="30"/>
      <c r="K33" s="24">
        <f t="shared" si="2"/>
        <v>0</v>
      </c>
      <c r="L33" s="24"/>
    </row>
    <row r="34" s="1" customFormat="1" ht="20.1" customHeight="1" spans="1:12">
      <c r="A34" s="20"/>
      <c r="B34" s="14"/>
      <c r="C34" s="14"/>
      <c r="D34" s="15"/>
      <c r="E34" s="15">
        <f t="shared" si="1"/>
        <v>0</v>
      </c>
      <c r="F34" s="15"/>
      <c r="G34" s="23" t="s">
        <v>2576</v>
      </c>
      <c r="H34" s="24"/>
      <c r="I34" s="24"/>
      <c r="J34" s="30"/>
      <c r="K34" s="24">
        <f t="shared" si="2"/>
        <v>0</v>
      </c>
      <c r="L34" s="24"/>
    </row>
    <row r="35" s="1" customFormat="1" ht="20.1" customHeight="1" spans="1:12">
      <c r="A35" s="20"/>
      <c r="B35" s="14"/>
      <c r="C35" s="14"/>
      <c r="D35" s="15"/>
      <c r="E35" s="15">
        <f t="shared" si="1"/>
        <v>0</v>
      </c>
      <c r="F35" s="15"/>
      <c r="G35" s="23" t="s">
        <v>2577</v>
      </c>
      <c r="H35" s="24"/>
      <c r="I35" s="24"/>
      <c r="J35" s="30"/>
      <c r="K35" s="24">
        <f t="shared" si="2"/>
        <v>0</v>
      </c>
      <c r="L35" s="24"/>
    </row>
    <row r="36" s="1" customFormat="1" ht="20.1" customHeight="1" spans="1:12">
      <c r="A36" s="20"/>
      <c r="B36" s="14"/>
      <c r="C36" s="14"/>
      <c r="D36" s="15"/>
      <c r="E36" s="15">
        <f t="shared" si="1"/>
        <v>0</v>
      </c>
      <c r="F36" s="15"/>
      <c r="G36" s="23" t="s">
        <v>2578</v>
      </c>
      <c r="H36" s="24"/>
      <c r="I36" s="24"/>
      <c r="J36" s="30"/>
      <c r="K36" s="24">
        <f t="shared" si="2"/>
        <v>0</v>
      </c>
      <c r="L36" s="24"/>
    </row>
    <row r="37" s="2" customFormat="1" ht="20.1" customHeight="1" spans="1:12">
      <c r="A37" s="20"/>
      <c r="B37" s="14"/>
      <c r="C37" s="14"/>
      <c r="D37" s="15"/>
      <c r="E37" s="15">
        <f t="shared" si="1"/>
        <v>0</v>
      </c>
      <c r="F37" s="15"/>
      <c r="G37" s="20" t="s">
        <v>2579</v>
      </c>
      <c r="H37" s="24">
        <f t="shared" ref="H37:L37" si="9">SUM(H38:H40)</f>
        <v>0</v>
      </c>
      <c r="I37" s="24">
        <f t="shared" si="9"/>
        <v>0</v>
      </c>
      <c r="J37" s="24">
        <f t="shared" si="9"/>
        <v>0</v>
      </c>
      <c r="K37" s="24">
        <f t="shared" si="9"/>
        <v>0</v>
      </c>
      <c r="L37" s="24">
        <f t="shared" si="9"/>
        <v>0</v>
      </c>
    </row>
    <row r="38" s="1" customFormat="1" ht="20.1" customHeight="1" spans="1:12">
      <c r="A38" s="20"/>
      <c r="B38" s="14"/>
      <c r="C38" s="14"/>
      <c r="D38" s="15"/>
      <c r="E38" s="15">
        <f t="shared" ref="E38:E60" si="10">F38-C38</f>
        <v>0</v>
      </c>
      <c r="F38" s="15"/>
      <c r="G38" s="23" t="s">
        <v>2580</v>
      </c>
      <c r="H38" s="24"/>
      <c r="I38" s="24"/>
      <c r="J38" s="30"/>
      <c r="K38" s="24">
        <f t="shared" ref="K38:K60" si="11">L38-I38</f>
        <v>0</v>
      </c>
      <c r="L38" s="24"/>
    </row>
    <row r="39" s="1" customFormat="1" ht="20.1" customHeight="1" spans="1:12">
      <c r="A39" s="13"/>
      <c r="B39" s="14"/>
      <c r="C39" s="14"/>
      <c r="D39" s="15"/>
      <c r="E39" s="15">
        <f t="shared" si="10"/>
        <v>0</v>
      </c>
      <c r="F39" s="15"/>
      <c r="G39" s="23" t="s">
        <v>2581</v>
      </c>
      <c r="H39" s="24"/>
      <c r="I39" s="24"/>
      <c r="J39" s="30"/>
      <c r="K39" s="24">
        <f t="shared" si="11"/>
        <v>0</v>
      </c>
      <c r="L39" s="24"/>
    </row>
    <row r="40" s="1" customFormat="1" ht="20.1" customHeight="1" spans="1:12">
      <c r="A40" s="13"/>
      <c r="B40" s="14"/>
      <c r="C40" s="14"/>
      <c r="D40" s="15"/>
      <c r="E40" s="15">
        <f t="shared" si="10"/>
        <v>0</v>
      </c>
      <c r="F40" s="15"/>
      <c r="G40" s="23" t="s">
        <v>2582</v>
      </c>
      <c r="H40" s="24"/>
      <c r="I40" s="24"/>
      <c r="J40" s="30"/>
      <c r="K40" s="24">
        <f t="shared" si="11"/>
        <v>0</v>
      </c>
      <c r="L40" s="24"/>
    </row>
    <row r="41" s="1" customFormat="1" ht="20.1" customHeight="1" spans="1:12">
      <c r="A41" s="13"/>
      <c r="B41" s="14"/>
      <c r="C41" s="14"/>
      <c r="D41" s="15"/>
      <c r="E41" s="15">
        <f t="shared" si="10"/>
        <v>0</v>
      </c>
      <c r="F41" s="15"/>
      <c r="G41" s="20" t="s">
        <v>2583</v>
      </c>
      <c r="H41" s="24">
        <f>H42</f>
        <v>0</v>
      </c>
      <c r="I41" s="24">
        <f>I42</f>
        <v>0</v>
      </c>
      <c r="J41" s="30"/>
      <c r="K41" s="24">
        <f t="shared" si="11"/>
        <v>0</v>
      </c>
      <c r="L41" s="24"/>
    </row>
    <row r="42" s="1" customFormat="1" ht="20.1" customHeight="1" spans="1:12">
      <c r="A42" s="13"/>
      <c r="B42" s="24"/>
      <c r="C42" s="24"/>
      <c r="D42" s="15"/>
      <c r="E42" s="15">
        <f t="shared" si="10"/>
        <v>0</v>
      </c>
      <c r="F42" s="15"/>
      <c r="G42" s="23" t="s">
        <v>2584</v>
      </c>
      <c r="H42" s="24"/>
      <c r="I42" s="24"/>
      <c r="J42" s="30"/>
      <c r="K42" s="24">
        <f t="shared" si="11"/>
        <v>0</v>
      </c>
      <c r="L42" s="24"/>
    </row>
    <row r="43" s="1" customFormat="1" ht="20.1" customHeight="1" spans="1:12">
      <c r="A43" s="13"/>
      <c r="B43" s="24"/>
      <c r="C43" s="24"/>
      <c r="D43" s="15"/>
      <c r="E43" s="15">
        <f t="shared" si="10"/>
        <v>0</v>
      </c>
      <c r="F43" s="15"/>
      <c r="G43" s="20" t="s">
        <v>2585</v>
      </c>
      <c r="H43" s="25">
        <f t="shared" ref="H43:L43" si="12">SUM(H44:H46)</f>
        <v>531</v>
      </c>
      <c r="I43" s="25">
        <f t="shared" si="12"/>
        <v>1586</v>
      </c>
      <c r="J43" s="30">
        <f>I43/H43*100</f>
        <v>298.681732580038</v>
      </c>
      <c r="K43" s="25">
        <f t="shared" si="12"/>
        <v>288</v>
      </c>
      <c r="L43" s="25">
        <f t="shared" si="12"/>
        <v>1874</v>
      </c>
    </row>
    <row r="44" s="1" customFormat="1" ht="20.1" customHeight="1" spans="1:12">
      <c r="A44" s="13"/>
      <c r="B44" s="24"/>
      <c r="C44" s="24"/>
      <c r="D44" s="15"/>
      <c r="E44" s="15">
        <f t="shared" si="10"/>
        <v>0</v>
      </c>
      <c r="F44" s="15"/>
      <c r="G44" s="23" t="s">
        <v>2586</v>
      </c>
      <c r="H44" s="24"/>
      <c r="I44" s="24"/>
      <c r="J44" s="30"/>
      <c r="K44" s="24">
        <f t="shared" si="11"/>
        <v>0</v>
      </c>
      <c r="L44" s="24"/>
    </row>
    <row r="45" s="1" customFormat="1" ht="20.1" customHeight="1" spans="1:12">
      <c r="A45" s="24"/>
      <c r="B45" s="24"/>
      <c r="C45" s="24"/>
      <c r="D45" s="15"/>
      <c r="E45" s="15">
        <f t="shared" si="10"/>
        <v>0</v>
      </c>
      <c r="F45" s="15"/>
      <c r="G45" s="23" t="s">
        <v>2587</v>
      </c>
      <c r="H45" s="24"/>
      <c r="I45" s="24"/>
      <c r="J45" s="30"/>
      <c r="K45" s="24">
        <f t="shared" si="11"/>
        <v>0</v>
      </c>
      <c r="L45" s="24"/>
    </row>
    <row r="46" s="1" customFormat="1" ht="20.1" customHeight="1" spans="1:12">
      <c r="A46" s="26"/>
      <c r="B46" s="24"/>
      <c r="C46" s="24"/>
      <c r="D46" s="15"/>
      <c r="E46" s="15">
        <f t="shared" si="10"/>
        <v>0</v>
      </c>
      <c r="F46" s="15"/>
      <c r="G46" s="23" t="s">
        <v>2588</v>
      </c>
      <c r="H46" s="24">
        <v>531</v>
      </c>
      <c r="I46" s="24">
        <v>1586</v>
      </c>
      <c r="J46" s="30">
        <f t="shared" ref="J43:J47" si="13">I46/H46*100</f>
        <v>298.681732580038</v>
      </c>
      <c r="K46" s="24">
        <f t="shared" si="11"/>
        <v>288</v>
      </c>
      <c r="L46" s="24">
        <v>1874</v>
      </c>
    </row>
    <row r="47" s="1" customFormat="1" ht="20.1" customHeight="1" spans="1:12">
      <c r="A47" s="26"/>
      <c r="B47" s="24"/>
      <c r="C47" s="24"/>
      <c r="D47" s="15"/>
      <c r="E47" s="15">
        <f t="shared" si="10"/>
        <v>0</v>
      </c>
      <c r="F47" s="15"/>
      <c r="G47" s="20" t="s">
        <v>2589</v>
      </c>
      <c r="H47" s="24">
        <v>608</v>
      </c>
      <c r="I47" s="24">
        <v>6640</v>
      </c>
      <c r="J47" s="30">
        <f t="shared" si="13"/>
        <v>1092.10526315789</v>
      </c>
      <c r="K47" s="24">
        <f t="shared" si="11"/>
        <v>-258</v>
      </c>
      <c r="L47" s="24">
        <v>6382</v>
      </c>
    </row>
    <row r="48" s="1" customFormat="1" ht="20.1" customHeight="1" spans="1:12">
      <c r="A48" s="26"/>
      <c r="B48" s="24"/>
      <c r="C48" s="24"/>
      <c r="D48" s="15"/>
      <c r="E48" s="15">
        <f t="shared" si="10"/>
        <v>0</v>
      </c>
      <c r="F48" s="15"/>
      <c r="G48" s="20" t="s">
        <v>2590</v>
      </c>
      <c r="H48" s="24"/>
      <c r="I48" s="24"/>
      <c r="J48" s="30"/>
      <c r="K48" s="24">
        <f t="shared" si="11"/>
        <v>0</v>
      </c>
      <c r="L48" s="24"/>
    </row>
    <row r="49" s="1" customFormat="1" ht="20.1" customHeight="1" spans="1:12">
      <c r="A49" s="26" t="s">
        <v>2591</v>
      </c>
      <c r="B49" s="24">
        <f t="shared" ref="B49:F49" si="14">SUM(B5:B25)</f>
        <v>96559</v>
      </c>
      <c r="C49" s="24">
        <f t="shared" si="14"/>
        <v>336304</v>
      </c>
      <c r="D49" s="15">
        <f t="shared" ref="D49:D52" si="15">C49/B49*100</f>
        <v>348.288611108234</v>
      </c>
      <c r="E49" s="24">
        <f t="shared" si="14"/>
        <v>-166064</v>
      </c>
      <c r="F49" s="24">
        <f t="shared" si="14"/>
        <v>170240</v>
      </c>
      <c r="G49" s="26" t="s">
        <v>1214</v>
      </c>
      <c r="H49" s="24">
        <f t="shared" ref="H49:L49" si="16">SUM(H48,H47,H43,H41,H37,H29,H23,H15,H12,H9,H5)</f>
        <v>52060</v>
      </c>
      <c r="I49" s="24">
        <f t="shared" si="16"/>
        <v>200393</v>
      </c>
      <c r="J49" s="30">
        <f t="shared" ref="J49:J56" si="17">I49/H49*100</f>
        <v>384.92700729927</v>
      </c>
      <c r="K49" s="24">
        <f t="shared" si="16"/>
        <v>-89884</v>
      </c>
      <c r="L49" s="24">
        <f t="shared" si="16"/>
        <v>110509</v>
      </c>
    </row>
    <row r="50" s="1" customFormat="1" ht="20.1" customHeight="1" spans="1:12">
      <c r="A50" s="19" t="s">
        <v>2592</v>
      </c>
      <c r="B50" s="24">
        <f t="shared" ref="B50:F50" si="18">B51+B54+B55+B57+B58</f>
        <v>3761</v>
      </c>
      <c r="C50" s="24">
        <f t="shared" si="18"/>
        <v>1507</v>
      </c>
      <c r="D50" s="15">
        <f t="shared" si="15"/>
        <v>40.0691305503855</v>
      </c>
      <c r="E50" s="24">
        <f t="shared" si="18"/>
        <v>374</v>
      </c>
      <c r="F50" s="24">
        <f t="shared" si="18"/>
        <v>1881</v>
      </c>
      <c r="G50" s="19" t="s">
        <v>108</v>
      </c>
      <c r="H50" s="24">
        <f t="shared" ref="H50:L50" si="19">H51+H54+H55+H56</f>
        <v>48260</v>
      </c>
      <c r="I50" s="24">
        <f t="shared" si="19"/>
        <v>137418</v>
      </c>
      <c r="J50" s="30">
        <f t="shared" si="17"/>
        <v>284.745130542893</v>
      </c>
      <c r="K50" s="24">
        <f t="shared" si="19"/>
        <v>-75806</v>
      </c>
      <c r="L50" s="24">
        <f t="shared" si="19"/>
        <v>61612</v>
      </c>
    </row>
    <row r="51" s="1" customFormat="1" ht="20.1" customHeight="1" spans="1:12">
      <c r="A51" s="14" t="s">
        <v>2593</v>
      </c>
      <c r="B51" s="24">
        <f t="shared" ref="B51:F51" si="20">SUM(B52:B53)</f>
        <v>2560</v>
      </c>
      <c r="C51" s="24">
        <f t="shared" si="20"/>
        <v>528</v>
      </c>
      <c r="D51" s="15">
        <f t="shared" si="15"/>
        <v>20.625</v>
      </c>
      <c r="E51" s="24">
        <f t="shared" si="20"/>
        <v>374</v>
      </c>
      <c r="F51" s="24">
        <f t="shared" si="20"/>
        <v>902</v>
      </c>
      <c r="G51" s="14" t="s">
        <v>2594</v>
      </c>
      <c r="H51" s="24">
        <f>SUM(H52:H53)</f>
        <v>0</v>
      </c>
      <c r="I51" s="24">
        <f>SUM(I52:I53)</f>
        <v>0</v>
      </c>
      <c r="J51" s="30"/>
      <c r="K51" s="24">
        <f t="shared" si="11"/>
        <v>0</v>
      </c>
      <c r="L51" s="24"/>
    </row>
    <row r="52" s="1" customFormat="1" ht="20.1" customHeight="1" spans="1:12">
      <c r="A52" s="14" t="s">
        <v>2595</v>
      </c>
      <c r="B52" s="24">
        <v>2560</v>
      </c>
      <c r="C52" s="24">
        <v>528</v>
      </c>
      <c r="D52" s="15">
        <f t="shared" si="15"/>
        <v>20.625</v>
      </c>
      <c r="E52" s="15">
        <f t="shared" si="10"/>
        <v>374</v>
      </c>
      <c r="F52" s="15">
        <v>902</v>
      </c>
      <c r="G52" s="14" t="s">
        <v>2596</v>
      </c>
      <c r="H52" s="24"/>
      <c r="I52" s="24"/>
      <c r="J52" s="30"/>
      <c r="K52" s="24">
        <f t="shared" si="11"/>
        <v>0</v>
      </c>
      <c r="L52" s="24"/>
    </row>
    <row r="53" s="1" customFormat="1" ht="20.1" customHeight="1" spans="1:12">
      <c r="A53" s="14" t="s">
        <v>2597</v>
      </c>
      <c r="B53" s="24"/>
      <c r="C53" s="24"/>
      <c r="D53" s="15"/>
      <c r="E53" s="15">
        <f t="shared" si="10"/>
        <v>0</v>
      </c>
      <c r="F53" s="15"/>
      <c r="G53" s="14" t="s">
        <v>2598</v>
      </c>
      <c r="H53" s="24"/>
      <c r="I53" s="24"/>
      <c r="J53" s="30"/>
      <c r="K53" s="24">
        <f t="shared" si="11"/>
        <v>0</v>
      </c>
      <c r="L53" s="24"/>
    </row>
    <row r="54" s="1" customFormat="1" ht="20.1" customHeight="1" spans="1:12">
      <c r="A54" s="14" t="s">
        <v>2599</v>
      </c>
      <c r="B54" s="24">
        <v>481</v>
      </c>
      <c r="C54" s="24">
        <v>979</v>
      </c>
      <c r="D54" s="15">
        <f>C54/B54*100</f>
        <v>203.534303534304</v>
      </c>
      <c r="E54" s="15">
        <f t="shared" si="10"/>
        <v>0</v>
      </c>
      <c r="F54" s="15">
        <v>979</v>
      </c>
      <c r="G54" s="14" t="s">
        <v>2600</v>
      </c>
      <c r="H54" s="24">
        <v>46481</v>
      </c>
      <c r="I54" s="24">
        <v>137418</v>
      </c>
      <c r="J54" s="30">
        <f t="shared" si="17"/>
        <v>295.643381166498</v>
      </c>
      <c r="K54" s="24">
        <f t="shared" si="11"/>
        <v>-75806</v>
      </c>
      <c r="L54" s="24">
        <v>61612</v>
      </c>
    </row>
    <row r="55" s="1" customFormat="1" ht="20.1" customHeight="1" spans="1:12">
      <c r="A55" s="14" t="s">
        <v>2601</v>
      </c>
      <c r="B55" s="24"/>
      <c r="C55" s="24"/>
      <c r="D55" s="15"/>
      <c r="E55" s="15">
        <f t="shared" si="10"/>
        <v>0</v>
      </c>
      <c r="F55" s="15"/>
      <c r="G55" s="14" t="s">
        <v>2602</v>
      </c>
      <c r="H55" s="24">
        <v>979</v>
      </c>
      <c r="I55" s="24"/>
      <c r="J55" s="30">
        <f t="shared" si="17"/>
        <v>0</v>
      </c>
      <c r="K55" s="24">
        <f t="shared" si="11"/>
        <v>0</v>
      </c>
      <c r="L55" s="24"/>
    </row>
    <row r="56" s="1" customFormat="1" ht="20.1" customHeight="1" spans="1:12">
      <c r="A56" s="14" t="s">
        <v>2603</v>
      </c>
      <c r="B56" s="24"/>
      <c r="C56" s="24"/>
      <c r="D56" s="15"/>
      <c r="E56" s="15">
        <f t="shared" si="10"/>
        <v>0</v>
      </c>
      <c r="F56" s="15"/>
      <c r="G56" s="27" t="s">
        <v>2604</v>
      </c>
      <c r="H56" s="24">
        <v>800</v>
      </c>
      <c r="I56" s="24"/>
      <c r="J56" s="30">
        <f t="shared" si="17"/>
        <v>0</v>
      </c>
      <c r="K56" s="24">
        <f t="shared" si="11"/>
        <v>0</v>
      </c>
      <c r="L56" s="24"/>
    </row>
    <row r="57" s="1" customFormat="1" ht="20.1" customHeight="1" spans="1:12">
      <c r="A57" s="27" t="s">
        <v>2605</v>
      </c>
      <c r="B57" s="24"/>
      <c r="C57" s="24"/>
      <c r="D57" s="15"/>
      <c r="E57" s="15">
        <f t="shared" si="10"/>
        <v>0</v>
      </c>
      <c r="F57" s="15"/>
      <c r="G57" s="27"/>
      <c r="H57" s="24"/>
      <c r="I57" s="24"/>
      <c r="J57" s="30"/>
      <c r="K57" s="24">
        <f t="shared" si="11"/>
        <v>0</v>
      </c>
      <c r="L57" s="24"/>
    </row>
    <row r="58" s="1" customFormat="1" ht="20.1" customHeight="1" spans="1:12">
      <c r="A58" s="27" t="s">
        <v>2606</v>
      </c>
      <c r="B58" s="24">
        <v>720</v>
      </c>
      <c r="C58" s="24"/>
      <c r="D58" s="15">
        <f>C58/B58*100</f>
        <v>0</v>
      </c>
      <c r="E58" s="15">
        <f t="shared" si="10"/>
        <v>0</v>
      </c>
      <c r="F58" s="15"/>
      <c r="G58" s="27"/>
      <c r="H58" s="24"/>
      <c r="I58" s="24"/>
      <c r="J58" s="30"/>
      <c r="K58" s="24">
        <f t="shared" si="11"/>
        <v>0</v>
      </c>
      <c r="L58" s="24"/>
    </row>
    <row r="59" s="1" customFormat="1" ht="15.75" customHeight="1" spans="1:12">
      <c r="A59" s="27"/>
      <c r="B59" s="24"/>
      <c r="C59" s="24"/>
      <c r="D59" s="15"/>
      <c r="E59" s="15">
        <f t="shared" si="10"/>
        <v>0</v>
      </c>
      <c r="F59" s="15"/>
      <c r="G59" s="27"/>
      <c r="H59" s="24"/>
      <c r="I59" s="24"/>
      <c r="J59" s="30"/>
      <c r="K59" s="24">
        <f t="shared" si="11"/>
        <v>0</v>
      </c>
      <c r="L59" s="24"/>
    </row>
    <row r="60" s="1" customFormat="1" ht="16.5" customHeight="1" spans="1:12">
      <c r="A60" s="27"/>
      <c r="B60" s="24"/>
      <c r="C60" s="24"/>
      <c r="D60" s="15"/>
      <c r="E60" s="15">
        <f t="shared" si="10"/>
        <v>0</v>
      </c>
      <c r="F60" s="15"/>
      <c r="G60" s="27"/>
      <c r="H60" s="24"/>
      <c r="I60" s="24"/>
      <c r="J60" s="30"/>
      <c r="K60" s="24">
        <f t="shared" si="11"/>
        <v>0</v>
      </c>
      <c r="L60" s="24"/>
    </row>
    <row r="61" s="1" customFormat="1" ht="20.1" customHeight="1" spans="1:12">
      <c r="A61" s="26" t="s">
        <v>2607</v>
      </c>
      <c r="B61" s="24">
        <f t="shared" ref="B61:F61" si="21">B49+B50</f>
        <v>100320</v>
      </c>
      <c r="C61" s="24">
        <f t="shared" si="21"/>
        <v>337811</v>
      </c>
      <c r="D61" s="15">
        <f>C61/B61*100</f>
        <v>336.733452950558</v>
      </c>
      <c r="E61" s="24">
        <f t="shared" si="21"/>
        <v>-165690</v>
      </c>
      <c r="F61" s="24">
        <f t="shared" si="21"/>
        <v>172121</v>
      </c>
      <c r="G61" s="26" t="s">
        <v>2608</v>
      </c>
      <c r="H61" s="24">
        <f t="shared" ref="H61:L61" si="22">H49+H50</f>
        <v>100320</v>
      </c>
      <c r="I61" s="24">
        <f t="shared" si="22"/>
        <v>337811</v>
      </c>
      <c r="J61" s="30">
        <f>I61/H61*100</f>
        <v>336.733452950558</v>
      </c>
      <c r="K61" s="24">
        <f t="shared" si="22"/>
        <v>-165690</v>
      </c>
      <c r="L61" s="24">
        <f t="shared" si="22"/>
        <v>172121</v>
      </c>
    </row>
    <row r="62" s="1" customFormat="1" ht="20.1" customHeight="1" spans="4:6">
      <c r="D62" s="3"/>
      <c r="E62" s="3"/>
      <c r="F62" s="3"/>
    </row>
    <row r="63" s="1" customFormat="1" ht="20.1" customHeight="1" spans="4:6">
      <c r="D63" s="3"/>
      <c r="E63" s="3"/>
      <c r="F63" s="3"/>
    </row>
    <row r="64" s="1" customFormat="1" ht="20.1" customHeight="1" spans="4:6">
      <c r="D64" s="3"/>
      <c r="E64" s="3"/>
      <c r="F64" s="3"/>
    </row>
  </sheetData>
  <mergeCells count="4">
    <mergeCell ref="A1:J1"/>
    <mergeCell ref="H2:J2"/>
    <mergeCell ref="A3:F3"/>
    <mergeCell ref="G3:L3"/>
  </mergeCells>
  <pageMargins left="0.75" right="0.75" top="1" bottom="1" header="0.511805555555556" footer="0.511805555555556"/>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10</vt:i4>
      </vt:variant>
    </vt:vector>
  </HeadingPairs>
  <TitlesOfParts>
    <vt:vector size="10" baseType="lpstr">
      <vt:lpstr>StartUp</vt:lpstr>
      <vt:lpstr>封面</vt:lpstr>
      <vt:lpstr>表一(2019年调整简表)</vt:lpstr>
      <vt:lpstr>表二2019年调整预算总表人大报告表</vt:lpstr>
      <vt:lpstr>表三(县直2019年调整公用)</vt:lpstr>
      <vt:lpstr>表四（乡镇公用经费）</vt:lpstr>
      <vt:lpstr>表五(2019年调整专项项目)</vt:lpstr>
      <vt:lpstr>表六(2019年调整专款简表)</vt:lpstr>
      <vt:lpstr>表七（2019年调整预算政府性基金总表）</vt:lpstr>
      <vt:lpstr>2019年基金调整预算收支表(八)</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mmm</dc:creator>
  <cp:lastModifiedBy>Administrator</cp:lastModifiedBy>
  <cp:revision>1</cp:revision>
  <dcterms:created xsi:type="dcterms:W3CDTF">2008-01-02T07:28:00Z</dcterms:created>
  <cp:lastPrinted>2017-02-03T09:32:00Z</cp:lastPrinted>
  <dcterms:modified xsi:type="dcterms:W3CDTF">2024-04-07T02:31:28Z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2052-12.1.0.16388</vt:lpwstr>
  </property>
  <property fmtid="{D5CDD505-2E9C-101B-9397-08002B2CF9AE}" pid="3" name="ICV">
    <vt:lpwstr>6EE9BCE7EBF342298E1A28CE14922EB8_12</vt:lpwstr>
  </property>
</Properties>
</file>